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49b38dd07dd30a9d/Documents/2024 ASKAM AND IRELETH PARISH COUNCIL/"/>
    </mc:Choice>
  </mc:AlternateContent>
  <xr:revisionPtr revIDLastSave="34" documentId="8_{515C3AFE-7C13-429A-BEAF-C6366BBC3076}" xr6:coauthVersionLast="47" xr6:coauthVersionMax="47" xr10:uidLastSave="{7B2C1011-AF71-4646-B29C-B79BD3D36E94}"/>
  <bookViews>
    <workbookView xWindow="-120" yWindow="-120" windowWidth="29040" windowHeight="15720" tabRatio="813" activeTab="1" xr2:uid="{00000000-000D-0000-FFFF-FFFF00000000}"/>
  </bookViews>
  <sheets>
    <sheet name="Annual return explanation 2024" sheetId="27" r:id="rId1"/>
    <sheet name="receipts and payments book" sheetId="2" r:id="rId2"/>
    <sheet name="receipts and payments" sheetId="6" r:id="rId3"/>
    <sheet name="Bank Balance 2024" sheetId="16" r:id="rId4"/>
    <sheet name="Asset Register" sheetId="12" r:id="rId5"/>
  </sheets>
  <definedNames>
    <definedName name="_xlnm._FilterDatabase" localSheetId="1" hidden="1">'receipts and payments book'!$A$1:$AI$86</definedName>
    <definedName name="_xlnm.Print_Area" localSheetId="0">'Annual return explanation 2024'!$A$1:$H$30</definedName>
    <definedName name="_xlnm.Print_Area" localSheetId="4">'Asset Register'!$A$1:$C$58</definedName>
    <definedName name="_xlnm.Print_Area" localSheetId="3">'Bank Balance 2024'!$A$1:$E$34</definedName>
    <definedName name="_xlnm.Print_Area" localSheetId="2">'receipts and payments'!$A$1:$G$53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1" i="12" l="1"/>
  <c r="B55" i="12" s="1"/>
  <c r="B7" i="12"/>
  <c r="B37" i="12" s="1"/>
  <c r="D16" i="16" l="1"/>
  <c r="AA5" i="2" l="1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G6" i="6" l="1"/>
  <c r="F50" i="6"/>
  <c r="E90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2" i="2"/>
  <c r="AC63" i="2"/>
  <c r="AC64" i="2"/>
  <c r="AC65" i="2"/>
  <c r="AC66" i="2"/>
  <c r="AC67" i="2"/>
  <c r="AC68" i="2"/>
  <c r="AC69" i="2"/>
  <c r="AC70" i="2"/>
  <c r="AC71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6" i="2"/>
  <c r="AC5" i="2"/>
  <c r="AC7" i="2"/>
  <c r="AC61" i="2" l="1"/>
  <c r="G23" i="27"/>
  <c r="G25" i="27"/>
  <c r="G27" i="27"/>
  <c r="G19" i="27"/>
  <c r="G20" i="27"/>
  <c r="G21" i="27"/>
  <c r="G43" i="6" l="1"/>
  <c r="E99" i="2"/>
  <c r="B43" i="6"/>
  <c r="F15" i="27" l="1"/>
  <c r="F17" i="27"/>
  <c r="F23" i="27"/>
  <c r="F25" i="27"/>
  <c r="F27" i="27"/>
  <c r="F16" i="27" l="1"/>
  <c r="F18" i="27"/>
  <c r="F22" i="27"/>
  <c r="F24" i="27"/>
  <c r="F26" i="27"/>
  <c r="F28" i="27"/>
  <c r="F14" i="27"/>
  <c r="F19" i="27"/>
  <c r="F20" i="27"/>
  <c r="F12" i="27"/>
  <c r="AB85" i="2" l="1"/>
  <c r="R85" i="2"/>
  <c r="Y85" i="2"/>
  <c r="D14" i="27" l="1"/>
  <c r="F19" i="6" l="1"/>
  <c r="F34" i="6" l="1"/>
  <c r="F32" i="6"/>
  <c r="D20" i="16" l="1"/>
  <c r="E102" i="2" l="1"/>
  <c r="A50" i="6" l="1"/>
  <c r="D86" i="2"/>
  <c r="D85" i="2" s="1"/>
  <c r="E86" i="2"/>
  <c r="E85" i="2" s="1"/>
  <c r="F86" i="2"/>
  <c r="G86" i="2"/>
  <c r="G85" i="2" s="1"/>
  <c r="H86" i="2"/>
  <c r="H85" i="2" s="1"/>
  <c r="I86" i="2"/>
  <c r="I85" i="2" s="1"/>
  <c r="F16" i="6" s="1"/>
  <c r="J86" i="2"/>
  <c r="J85" i="2" s="1"/>
  <c r="K86" i="2"/>
  <c r="L86" i="2"/>
  <c r="L85" i="2" s="1"/>
  <c r="M86" i="2"/>
  <c r="M85" i="2" s="1"/>
  <c r="N86" i="2"/>
  <c r="N85" i="2" s="1"/>
  <c r="O86" i="2"/>
  <c r="P86" i="2"/>
  <c r="Q86" i="2"/>
  <c r="S86" i="2"/>
  <c r="T86" i="2"/>
  <c r="U86" i="2"/>
  <c r="V86" i="2"/>
  <c r="W86" i="2"/>
  <c r="W85" i="2" s="1"/>
  <c r="X86" i="2"/>
  <c r="Z86" i="2"/>
  <c r="AA86" i="2"/>
  <c r="D123" i="2"/>
  <c r="E20" i="27"/>
  <c r="F29" i="27"/>
  <c r="E30" i="27"/>
  <c r="F30" i="27"/>
  <c r="D109" i="2"/>
  <c r="V85" i="2" l="1"/>
  <c r="F28" i="6" s="1"/>
  <c r="Q85" i="2"/>
  <c r="F24" i="6" s="1"/>
  <c r="U85" i="2"/>
  <c r="F27" i="6" s="1"/>
  <c r="P85" i="2"/>
  <c r="F23" i="6" s="1"/>
  <c r="X85" i="2"/>
  <c r="F30" i="6" s="1"/>
  <c r="T85" i="2"/>
  <c r="F26" i="6" s="1"/>
  <c r="O85" i="2"/>
  <c r="F22" i="6" s="1"/>
  <c r="K85" i="2"/>
  <c r="F18" i="6" s="1"/>
  <c r="S85" i="2"/>
  <c r="F25" i="6" s="1"/>
  <c r="F85" i="2"/>
  <c r="G8" i="6" s="1"/>
  <c r="D134" i="2"/>
  <c r="F20" i="6"/>
  <c r="D130" i="2"/>
  <c r="E93" i="2"/>
  <c r="G7" i="6"/>
  <c r="E91" i="2"/>
  <c r="G9" i="6"/>
  <c r="F29" i="6"/>
  <c r="D135" i="2"/>
  <c r="F21" i="6"/>
  <c r="F33" i="6"/>
  <c r="D131" i="2"/>
  <c r="F17" i="6"/>
  <c r="E94" i="2"/>
  <c r="G10" i="6"/>
  <c r="D12" i="27"/>
  <c r="E12" i="27" s="1"/>
  <c r="D133" i="2"/>
  <c r="D28" i="16"/>
  <c r="D23" i="16"/>
  <c r="E101" i="2"/>
  <c r="D137" i="2" l="1"/>
  <c r="E92" i="2"/>
  <c r="E95" i="2" s="1"/>
  <c r="D110" i="2" s="1"/>
  <c r="D111" i="2" s="1"/>
  <c r="D132" i="2"/>
  <c r="G35" i="6"/>
  <c r="G53" i="6" s="1"/>
  <c r="D18" i="27"/>
  <c r="E18" i="27" s="1"/>
  <c r="G18" i="27" s="1"/>
  <c r="A35" i="6"/>
  <c r="A53" i="6" s="1"/>
  <c r="E104" i="2"/>
  <c r="E106" i="2" l="1"/>
  <c r="E14" i="27" l="1"/>
  <c r="B35" i="6"/>
  <c r="B53" i="6" s="1"/>
  <c r="D16" i="27" l="1"/>
  <c r="E16" i="27" s="1"/>
  <c r="G16" i="27" s="1"/>
  <c r="D29" i="16"/>
  <c r="AA85" i="2" l="1"/>
  <c r="D143" i="2" s="1"/>
  <c r="AC85" i="2"/>
  <c r="Z85" i="2"/>
  <c r="D138" i="2" s="1"/>
  <c r="D140" i="2" s="1"/>
  <c r="D144" i="2" s="1"/>
  <c r="D28" i="27" l="1"/>
  <c r="E28" i="27" s="1"/>
  <c r="F31" i="6"/>
  <c r="F35" i="6" s="1"/>
  <c r="D30" i="16" s="1"/>
  <c r="D33" i="16" s="1"/>
  <c r="D146" i="2"/>
  <c r="D148" i="2" s="1"/>
  <c r="D112" i="2"/>
  <c r="D114" i="2" s="1"/>
  <c r="D125" i="2" s="1"/>
  <c r="G104" i="2" s="1"/>
  <c r="F53" i="6" l="1"/>
  <c r="H53" i="6" s="1"/>
  <c r="D26" i="27"/>
  <c r="E26" i="27" s="1"/>
  <c r="G26" i="27" s="1"/>
  <c r="D22" i="27"/>
  <c r="D24" i="27" s="1"/>
  <c r="E24" i="27" s="1"/>
  <c r="G24" i="27" s="1"/>
  <c r="E124" i="2"/>
  <c r="E22" i="27" l="1"/>
  <c r="G22" i="2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Cumming</author>
  </authors>
  <commentList>
    <comment ref="R44" authorId="0" shapeId="0" xr:uid="{7AFF2BB0-FCE5-4EB7-9363-E7015B8CD9A5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Steel Sharp Street Park</t>
        </r>
      </text>
    </comment>
    <comment ref="R61" authorId="0" shapeId="0" xr:uid="{CD3E8EDD-DBB7-42BE-A91B-658311036A4A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Steel Street Park Trees</t>
        </r>
      </text>
    </comment>
  </commentList>
</comments>
</file>

<file path=xl/sharedStrings.xml><?xml version="1.0" encoding="utf-8"?>
<sst xmlns="http://schemas.openxmlformats.org/spreadsheetml/2006/main" count="417" uniqueCount="236">
  <si>
    <t>Date</t>
  </si>
  <si>
    <t>Description</t>
  </si>
  <si>
    <t>Interest</t>
  </si>
  <si>
    <t>VAT</t>
  </si>
  <si>
    <t>total outgoing</t>
  </si>
  <si>
    <t xml:space="preserve">Chque no </t>
  </si>
  <si>
    <t>Sub Total</t>
  </si>
  <si>
    <t>Balance at Bank</t>
  </si>
  <si>
    <t>Precept</t>
  </si>
  <si>
    <t>Grants</t>
  </si>
  <si>
    <t>Room rental</t>
  </si>
  <si>
    <t>Stationery</t>
  </si>
  <si>
    <t>Sundry</t>
  </si>
  <si>
    <t>Insurance</t>
  </si>
  <si>
    <t>Phone</t>
  </si>
  <si>
    <t>Post</t>
  </si>
  <si>
    <t>Litter bins and benches</t>
  </si>
  <si>
    <t>Landscape Planting</t>
  </si>
  <si>
    <t>Grant aid S137</t>
  </si>
  <si>
    <t>Advertising</t>
  </si>
  <si>
    <t>Photo copying</t>
  </si>
  <si>
    <t>Mileage</t>
  </si>
  <si>
    <t>Administration totals</t>
  </si>
  <si>
    <t>Clerks Wages</t>
  </si>
  <si>
    <t>Summary</t>
  </si>
  <si>
    <t>Room Rental</t>
  </si>
  <si>
    <t>Business Reserve account</t>
  </si>
  <si>
    <t>Balance brought forward</t>
  </si>
  <si>
    <t>Current Account</t>
  </si>
  <si>
    <t>plus Total receipts</t>
  </si>
  <si>
    <t>Less total payments</t>
  </si>
  <si>
    <t>Balance carried forward</t>
  </si>
  <si>
    <t>VAT reclaims</t>
  </si>
  <si>
    <t>Vat on payments</t>
  </si>
  <si>
    <t>Less unpresented Cheques</t>
  </si>
  <si>
    <t>Capital Fund</t>
  </si>
  <si>
    <t>Capital Fund Interest</t>
  </si>
  <si>
    <t>The following assets were held:</t>
  </si>
  <si>
    <t>Type of Assets</t>
  </si>
  <si>
    <t xml:space="preserve">Value               </t>
  </si>
  <si>
    <t>Replacement Basis</t>
  </si>
  <si>
    <t>Purchase value</t>
  </si>
  <si>
    <t>Litter bins</t>
  </si>
  <si>
    <t xml:space="preserve">1.2 During the year the following assets were purchased at the costs shown: </t>
  </si>
  <si>
    <t xml:space="preserve">1.3 During the year the following assets were disposed of for the amounts shown: </t>
  </si>
  <si>
    <t>Basis</t>
  </si>
  <si>
    <t>Total assets</t>
  </si>
  <si>
    <t>Other income</t>
  </si>
  <si>
    <t>total receipts</t>
  </si>
  <si>
    <t>ASKAM AND IRELETH PARISH COUNCIL</t>
  </si>
  <si>
    <t>Business Reserve Account</t>
  </si>
  <si>
    <t xml:space="preserve">  Clerk to the Council   Dated </t>
  </si>
  <si>
    <t>The net balances reconcile to the Cash book for the year, as follows:</t>
  </si>
  <si>
    <t>Opening Balance</t>
  </si>
  <si>
    <t>Add : Receipts in the year</t>
  </si>
  <si>
    <t>Less : Payments in the year</t>
  </si>
  <si>
    <t>Bank Reconciliation</t>
  </si>
  <si>
    <t>Explanation</t>
  </si>
  <si>
    <t>Total other payments</t>
  </si>
  <si>
    <t>Annual precept</t>
  </si>
  <si>
    <t>Balances brought forward</t>
  </si>
  <si>
    <t>Total other receipts</t>
  </si>
  <si>
    <t>Staff costs</t>
  </si>
  <si>
    <t>Loan interest/ capital repayments</t>
  </si>
  <si>
    <t>Balances carried forward</t>
  </si>
  <si>
    <t>Total cash and investments</t>
  </si>
  <si>
    <t>Total fixed assets</t>
  </si>
  <si>
    <t>Total borrowings</t>
  </si>
  <si>
    <t xml:space="preserve">Item </t>
  </si>
  <si>
    <t>Annual Return Explanation of Variation</t>
  </si>
  <si>
    <t>Variation</t>
  </si>
  <si>
    <t>Variation trigger</t>
  </si>
  <si>
    <t xml:space="preserve">  Clerk to the Council           Dated </t>
  </si>
  <si>
    <t>returned total</t>
  </si>
  <si>
    <t>Capital Fund Current Account</t>
  </si>
  <si>
    <t>Total expenditure</t>
  </si>
  <si>
    <t>Admin expenditure</t>
  </si>
  <si>
    <t>Scheme expenditure</t>
  </si>
  <si>
    <t xml:space="preserve">Other income </t>
  </si>
  <si>
    <t>Unpresented cheques</t>
  </si>
  <si>
    <t>Less unpresented cheques</t>
  </si>
  <si>
    <t>Plus unpresented cheques</t>
  </si>
  <si>
    <t>Total outgoing</t>
  </si>
  <si>
    <t>Amount without VAT</t>
  </si>
  <si>
    <t>Cheque no:</t>
  </si>
  <si>
    <t>VAT return</t>
  </si>
  <si>
    <t xml:space="preserve">Grants </t>
  </si>
  <si>
    <t>Bowling club storage building</t>
  </si>
  <si>
    <t>Build cost</t>
  </si>
  <si>
    <t>Steel street / Sharp Street recreation area</t>
  </si>
  <si>
    <t>Land value</t>
  </si>
  <si>
    <t>High visibility jackets</t>
  </si>
  <si>
    <t xml:space="preserve">Litter pickers </t>
  </si>
  <si>
    <t>Community Field car park</t>
  </si>
  <si>
    <t>Vat return</t>
  </si>
  <si>
    <t xml:space="preserve">Precept </t>
  </si>
  <si>
    <t>Balance to carry forward</t>
  </si>
  <si>
    <t>Internal Transfers</t>
  </si>
  <si>
    <t>Income</t>
  </si>
  <si>
    <t>Bank balances</t>
  </si>
  <si>
    <t>Three gas lamp columns</t>
  </si>
  <si>
    <t>Playground equipment Community Field. Maintained by Barrow Borough Council.</t>
  </si>
  <si>
    <t>Capital Fund Receipts</t>
  </si>
  <si>
    <t>Prepared By ________Janice Cumming</t>
  </si>
  <si>
    <t xml:space="preserve"> </t>
  </si>
  <si>
    <t xml:space="preserve">  </t>
  </si>
  <si>
    <t>Prepared By ________Janice Cumming____________________</t>
  </si>
  <si>
    <t>Administration &amp;Stationery</t>
  </si>
  <si>
    <t xml:space="preserve"> Unpresented cheques</t>
  </si>
  <si>
    <t xml:space="preserve">Admin stationery </t>
  </si>
  <si>
    <t>``</t>
  </si>
  <si>
    <t>Subs &amp; Training</t>
  </si>
  <si>
    <t>Bank Interest</t>
  </si>
  <si>
    <t>Community Events &amp; Festivals</t>
  </si>
  <si>
    <t>Subscriptions and Training</t>
  </si>
  <si>
    <t xml:space="preserve">Footpaths and R of W </t>
  </si>
  <si>
    <t xml:space="preserve">Audit </t>
  </si>
  <si>
    <t>Date of purchase</t>
  </si>
  <si>
    <t>Location of Asset</t>
  </si>
  <si>
    <t>various</t>
  </si>
  <si>
    <t>Community field</t>
  </si>
  <si>
    <t>unknown</t>
  </si>
  <si>
    <t>1 with Clerk</t>
  </si>
  <si>
    <t>1995/1996</t>
  </si>
  <si>
    <t>Steel Street</t>
  </si>
  <si>
    <t>with Clerk</t>
  </si>
  <si>
    <t>Community Plan &amp; Website</t>
  </si>
  <si>
    <t>Purchase Value</t>
  </si>
  <si>
    <t>Steel Street Park</t>
  </si>
  <si>
    <t>Litter Bin</t>
  </si>
  <si>
    <t>Litter Bins qty 3</t>
  </si>
  <si>
    <t>Picnic Bench</t>
  </si>
  <si>
    <t>Community Field</t>
  </si>
  <si>
    <t>Duddon Road, Beach Street, Duke Street</t>
  </si>
  <si>
    <t>Seating Bench</t>
  </si>
  <si>
    <t>Marsh Street</t>
  </si>
  <si>
    <t>with councillors</t>
  </si>
  <si>
    <t xml:space="preserve">Insurance (Parish Council) </t>
  </si>
  <si>
    <t>Litter bins, benches, planters, dog waste bags &amp; notice boards</t>
  </si>
  <si>
    <t>Highways</t>
  </si>
  <si>
    <t>Planters Qty 3</t>
  </si>
  <si>
    <t>Duke Street</t>
  </si>
  <si>
    <t>Eleven in number cast iron benches  valued at £300.00 each</t>
  </si>
  <si>
    <t>Photo copying / Parish Plan</t>
  </si>
  <si>
    <t>Community Events</t>
  </si>
  <si>
    <t>Samsung Express Laser Printer</t>
  </si>
  <si>
    <t>Clerks Office</t>
  </si>
  <si>
    <t>FOC</t>
  </si>
  <si>
    <t>Memorial Garden</t>
  </si>
  <si>
    <t>World War 1 Memorial Benches qty 2</t>
  </si>
  <si>
    <t>Rexel Guillotine</t>
  </si>
  <si>
    <t>2.8m Steel Gazebo</t>
  </si>
  <si>
    <t>Highways / Libraries / Crime prevention</t>
  </si>
  <si>
    <t>Audit/ Election Expenses</t>
  </si>
  <si>
    <t>Travel/
Mileage &amp; Parking</t>
  </si>
  <si>
    <t>Footpaths
Beach Clean &amp; Youth Projects</t>
  </si>
  <si>
    <t>Landscape / Planting incl Jubilee garden/
1865 Garden</t>
  </si>
  <si>
    <t>No</t>
  </si>
  <si>
    <t>Filing Cabinets x 2</t>
  </si>
  <si>
    <t>Highways / Libraries</t>
  </si>
  <si>
    <t>1.27M Self Watering Half Barrier Basket &amp; Brackets</t>
  </si>
  <si>
    <t>1.5 M Self Watering Half Barrier Basket &amp; Brackets</t>
  </si>
  <si>
    <t>1.5M Self Watering Half Barrier Basket &amp; Brackets</t>
  </si>
  <si>
    <t>Jubilee Fountain</t>
  </si>
  <si>
    <t>Brought Forward</t>
  </si>
  <si>
    <t>120 No Waiting Cones</t>
  </si>
  <si>
    <t>From CCC</t>
  </si>
  <si>
    <t>Extra Landscaping
Ground Maintenance</t>
  </si>
  <si>
    <t>Additional Planting</t>
  </si>
  <si>
    <t>Total Purchased</t>
  </si>
  <si>
    <t xml:space="preserve">New Composite Bench </t>
  </si>
  <si>
    <t>Lay By Broughton Road</t>
  </si>
  <si>
    <t>Totals</t>
  </si>
  <si>
    <t>Clerk's salary /Phone</t>
  </si>
  <si>
    <t>Clerks wages &amp; Phone</t>
  </si>
  <si>
    <t>Askam Pier/ Stafford St</t>
  </si>
  <si>
    <t>2 x Replacement Street Bins &amp; Fixing Kits</t>
  </si>
  <si>
    <t>1 Speed Gun Prolaser 3 Police approved</t>
  </si>
  <si>
    <t>`</t>
  </si>
  <si>
    <t>DD</t>
  </si>
  <si>
    <t>Zurich Insurance</t>
  </si>
  <si>
    <t>Community Plan</t>
  </si>
  <si>
    <t>Balance at bank 31/03/2022</t>
  </si>
  <si>
    <t>15% of last year</t>
  </si>
  <si>
    <t>31st March 2023</t>
  </si>
  <si>
    <t>2022-2023</t>
  </si>
  <si>
    <t>Scrapped</t>
  </si>
  <si>
    <t>Desktop Computer</t>
  </si>
  <si>
    <t>Payments increased as more projects undertaken in post covid era.</t>
  </si>
  <si>
    <t>Financial year end 31st March 2024</t>
  </si>
  <si>
    <t>31st March 2024</t>
  </si>
  <si>
    <t>2023-2024</t>
  </si>
  <si>
    <t>Balance per bank statements as at 31 March 2024</t>
  </si>
  <si>
    <t>Less unpresented cheques at 31 March 2024</t>
  </si>
  <si>
    <t>Net balances as at 31st March 2024</t>
  </si>
  <si>
    <t>Closing balance per cash book as at 31 March 2024</t>
  </si>
  <si>
    <t>Assets as of 31st March 2024</t>
  </si>
  <si>
    <t>Clerks Salary &amp; phone</t>
  </si>
  <si>
    <t>Aqua Projet</t>
  </si>
  <si>
    <t>CALC</t>
  </si>
  <si>
    <t>R Brailsford audit</t>
  </si>
  <si>
    <t>Mrs J Cumming microsoft annual reg</t>
  </si>
  <si>
    <t>Clerks Expenses</t>
  </si>
  <si>
    <t>Archie Workman</t>
  </si>
  <si>
    <t>Continental Landscapes</t>
  </si>
  <si>
    <t>Friends of X7 Bus</t>
  </si>
  <si>
    <t>Broxap</t>
  </si>
  <si>
    <t>Cheque Cancelled</t>
  </si>
  <si>
    <t>Decommission Police Pod</t>
  </si>
  <si>
    <t>Moore Audit</t>
  </si>
  <si>
    <t>ENWL</t>
  </si>
  <si>
    <t>Replacement Cheque</t>
  </si>
  <si>
    <t>South Lakes Tree Fellers</t>
  </si>
  <si>
    <t>Mrs J Cumming</t>
  </si>
  <si>
    <t>Askam Community Fund</t>
  </si>
  <si>
    <t>Whamos Website</t>
  </si>
  <si>
    <t>Royal British Legion</t>
  </si>
  <si>
    <t>Askam Band</t>
  </si>
  <si>
    <t>Askam Pensioners</t>
  </si>
  <si>
    <t>Receipts and Payments year end 31st March 2024</t>
  </si>
  <si>
    <t>Balances at 1st April 2023</t>
  </si>
  <si>
    <t>Community Centre</t>
  </si>
  <si>
    <t>John Morgan</t>
  </si>
  <si>
    <t>3rfd Duddon Scouts</t>
  </si>
  <si>
    <t>Askam Youth Action</t>
  </si>
  <si>
    <t>!st Askam Brownies</t>
  </si>
  <si>
    <t>Cancelled cheque</t>
  </si>
  <si>
    <t>Cancelled Cheques(uncashed) 1702, 1710</t>
  </si>
  <si>
    <t>2023 restated due to transferance error Computer Purchased  £433, Assets disposed of 1 x Laptop £450, Police Pod £2450, CCTV £2200, Kodak Printer £102 =  £4769</t>
  </si>
  <si>
    <t xml:space="preserve">Balances at 31 March 2024 </t>
  </si>
  <si>
    <t>\</t>
  </si>
  <si>
    <t xml:space="preserve">Precept increased to cover the costs of Projected remedial tree, fencing and hedge works in Park owned by Parish Council </t>
  </si>
  <si>
    <t>£10000 Grant, £150 uncashed/cancelled cheques, £321 interest and £1668 VAT return</t>
  </si>
  <si>
    <t>Salary Increase The previous year the clerk's salaray was increased to its current level in August the difference reflects a full year at the current rate of £717.66</t>
  </si>
  <si>
    <t>Increased payments: room Rental +£20, Admin +£17, Planting +£810, Insurance +£220, Police POD removal £2225, Postage -£1, Litter Bins -£445, Website +£1064, Events -£915, landscaping +£1232, S137 -£90, Footpaths -£88. Mileage +£2. VAT +£473, Audit +£210, Highways -£223.</t>
  </si>
  <si>
    <t>Cone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</si>
</sst>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£&quot;#,##0.00;\-&quot;£&quot;#,##0.00"/>
    <numFmt numFmtId="44" formatCode="_-&quot;£&quot;* #,##0.00_-;\-&quot;£&quot;* #,##0.00_-;_-&quot;£&quot;* &quot;-&quot;??_-;_-@_-"/>
    <numFmt numFmtId="164" formatCode="_(&quot;£&quot;* #,##0_);_(&quot;£&quot;* \(#,##0\);_(&quot;£&quot;* &quot;-&quot;_);_(@_)"/>
    <numFmt numFmtId="165" formatCode="&quot;£&quot;#,##0.00"/>
    <numFmt numFmtId="166" formatCode="_-&quot;£&quot;* #,##0_-;\-&quot;£&quot;* #,##0_-;_-&quot;£&quot;* &quot;-&quot;??_-;_-@_-"/>
    <numFmt numFmtId="167" formatCode="[$£-491]#,##0.00"/>
  </numFmts>
  <fonts count="2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8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u/>
      <sz val="1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b/>
      <i/>
      <u/>
      <sz val="26"/>
      <name val="Garamond"/>
      <family val="1"/>
    </font>
    <font>
      <b/>
      <u/>
      <sz val="18"/>
      <name val="Times New Roman"/>
      <family val="1"/>
    </font>
    <font>
      <b/>
      <i/>
      <u/>
      <sz val="26"/>
      <name val="Times New Roman"/>
      <family val="1"/>
    </font>
    <font>
      <sz val="10"/>
      <color indexed="8"/>
      <name val="Arial"/>
      <family val="2"/>
    </font>
    <font>
      <b/>
      <u/>
      <sz val="16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0"/>
      <color rgb="FF0070C0"/>
      <name val="Arial"/>
      <family val="2"/>
    </font>
    <font>
      <sz val="10"/>
      <color theme="3"/>
      <name val="Arial"/>
      <family val="2"/>
    </font>
    <font>
      <sz val="10"/>
      <color theme="1"/>
      <name val="Arial"/>
      <family val="2"/>
    </font>
    <font>
      <strike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</cellStyleXfs>
  <cellXfs count="15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165" fontId="0" fillId="0" borderId="0" xfId="0" applyNumberFormat="1"/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165" fontId="5" fillId="0" borderId="0" xfId="0" applyNumberFormat="1" applyFont="1"/>
    <xf numFmtId="44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horizontal="right"/>
    </xf>
    <xf numFmtId="0" fontId="2" fillId="0" borderId="0" xfId="3" applyAlignment="1">
      <alignment horizontal="center" vertical="center" wrapText="1"/>
    </xf>
    <xf numFmtId="0" fontId="2" fillId="0" borderId="0" xfId="3" applyAlignment="1">
      <alignment wrapText="1"/>
    </xf>
    <xf numFmtId="165" fontId="2" fillId="0" borderId="0" xfId="3" applyNumberFormat="1"/>
    <xf numFmtId="0" fontId="2" fillId="0" borderId="0" xfId="3"/>
    <xf numFmtId="165" fontId="2" fillId="0" borderId="0" xfId="3" applyNumberFormat="1" applyAlignment="1">
      <alignment horizontal="right"/>
    </xf>
    <xf numFmtId="4" fontId="2" fillId="0" borderId="0" xfId="3" applyNumberFormat="1"/>
    <xf numFmtId="165" fontId="2" fillId="0" borderId="1" xfId="3" applyNumberFormat="1" applyBorder="1"/>
    <xf numFmtId="14" fontId="2" fillId="0" borderId="0" xfId="3" applyNumberFormat="1"/>
    <xf numFmtId="165" fontId="2" fillId="0" borderId="2" xfId="3" applyNumberFormat="1" applyBorder="1"/>
    <xf numFmtId="165" fontId="1" fillId="0" borderId="3" xfId="3" applyNumberFormat="1" applyFont="1" applyBorder="1"/>
    <xf numFmtId="0" fontId="5" fillId="0" borderId="0" xfId="0" applyFont="1"/>
    <xf numFmtId="4" fontId="2" fillId="0" borderId="4" xfId="3" applyNumberFormat="1" applyBorder="1"/>
    <xf numFmtId="0" fontId="0" fillId="0" borderId="0" xfId="0" applyAlignment="1">
      <alignment horizontal="centerContinuous" wrapText="1"/>
    </xf>
    <xf numFmtId="0" fontId="7" fillId="0" borderId="0" xfId="0" applyFont="1"/>
    <xf numFmtId="0" fontId="0" fillId="0" borderId="0" xfId="0" applyAlignment="1">
      <alignment horizontal="center"/>
    </xf>
    <xf numFmtId="44" fontId="4" fillId="0" borderId="0" xfId="1" applyFont="1"/>
    <xf numFmtId="44" fontId="0" fillId="0" borderId="0" xfId="1" applyFont="1"/>
    <xf numFmtId="44" fontId="2" fillId="0" borderId="0" xfId="1"/>
    <xf numFmtId="0" fontId="8" fillId="0" borderId="0" xfId="3" applyFont="1" applyAlignment="1">
      <alignment wrapText="1"/>
    </xf>
    <xf numFmtId="0" fontId="8" fillId="0" borderId="0" xfId="3" applyFont="1" applyAlignment="1">
      <alignment horizontal="left"/>
    </xf>
    <xf numFmtId="0" fontId="2" fillId="0" borderId="0" xfId="3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/>
    <xf numFmtId="165" fontId="0" fillId="0" borderId="2" xfId="0" applyNumberFormat="1" applyBorder="1"/>
    <xf numFmtId="165" fontId="2" fillId="0" borderId="0" xfId="1" applyNumberFormat="1"/>
    <xf numFmtId="165" fontId="0" fillId="0" borderId="4" xfId="0" applyNumberFormat="1" applyBorder="1"/>
    <xf numFmtId="0" fontId="11" fillId="0" borderId="0" xfId="0" applyFont="1" applyAlignment="1">
      <alignment horizontal="left" vertical="top"/>
    </xf>
    <xf numFmtId="0" fontId="6" fillId="0" borderId="0" xfId="0" applyFont="1"/>
    <xf numFmtId="44" fontId="4" fillId="0" borderId="0" xfId="0" applyNumberFormat="1" applyFont="1"/>
    <xf numFmtId="44" fontId="7" fillId="0" borderId="5" xfId="0" applyNumberFormat="1" applyFont="1" applyBorder="1"/>
    <xf numFmtId="44" fontId="7" fillId="0" borderId="2" xfId="0" applyNumberFormat="1" applyFont="1" applyBorder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centerContinuous" wrapText="1"/>
    </xf>
    <xf numFmtId="0" fontId="12" fillId="0" borderId="0" xfId="0" applyFont="1"/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/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166" fontId="6" fillId="0" borderId="6" xfId="1" applyNumberFormat="1" applyFont="1" applyBorder="1" applyAlignment="1">
      <alignment vertical="center"/>
    </xf>
    <xf numFmtId="166" fontId="6" fillId="0" borderId="6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165" fontId="0" fillId="2" borderId="0" xfId="0" applyNumberFormat="1" applyFill="1"/>
    <xf numFmtId="165" fontId="2" fillId="0" borderId="0" xfId="3" applyNumberFormat="1" applyAlignment="1">
      <alignment horizontal="center" vertical="center" wrapText="1"/>
    </xf>
    <xf numFmtId="0" fontId="2" fillId="0" borderId="0" xfId="3" applyAlignment="1">
      <alignment horizontal="right"/>
    </xf>
    <xf numFmtId="44" fontId="4" fillId="0" borderId="5" xfId="1" quotePrefix="1" applyFont="1" applyBorder="1"/>
    <xf numFmtId="0" fontId="0" fillId="2" borderId="0" xfId="0" applyFill="1"/>
    <xf numFmtId="0" fontId="2" fillId="2" borderId="0" xfId="3" applyFill="1" applyAlignment="1">
      <alignment wrapText="1"/>
    </xf>
    <xf numFmtId="0" fontId="2" fillId="2" borderId="0" xfId="3" applyFill="1"/>
    <xf numFmtId="44" fontId="0" fillId="2" borderId="0" xfId="1" applyFont="1" applyFill="1"/>
    <xf numFmtId="165" fontId="2" fillId="2" borderId="0" xfId="3" applyNumberFormat="1" applyFill="1" applyAlignment="1">
      <alignment wrapText="1"/>
    </xf>
    <xf numFmtId="44" fontId="0" fillId="2" borderId="0" xfId="0" applyNumberFormat="1" applyFill="1"/>
    <xf numFmtId="165" fontId="14" fillId="0" borderId="0" xfId="3" applyNumberFormat="1" applyFont="1"/>
    <xf numFmtId="165" fontId="0" fillId="0" borderId="0" xfId="1" applyNumberFormat="1" applyFont="1"/>
    <xf numFmtId="0" fontId="0" fillId="0" borderId="0" xfId="0" applyAlignment="1">
      <alignment horizontal="right"/>
    </xf>
    <xf numFmtId="7" fontId="0" fillId="2" borderId="0" xfId="1" applyNumberFormat="1" applyFont="1" applyFill="1"/>
    <xf numFmtId="17" fontId="0" fillId="2" borderId="0" xfId="0" applyNumberFormat="1" applyFill="1"/>
    <xf numFmtId="17" fontId="2" fillId="2" borderId="0" xfId="3" applyNumberFormat="1" applyFill="1" applyAlignment="1">
      <alignment wrapText="1"/>
    </xf>
    <xf numFmtId="165" fontId="2" fillId="2" borderId="0" xfId="1" applyNumberFormat="1" applyFill="1"/>
    <xf numFmtId="0" fontId="2" fillId="0" borderId="0" xfId="3" applyAlignment="1">
      <alignment horizontal="left" vertical="center" wrapText="1"/>
    </xf>
    <xf numFmtId="165" fontId="8" fillId="0" borderId="0" xfId="3" applyNumberFormat="1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165" fontId="5" fillId="0" borderId="7" xfId="0" applyNumberFormat="1" applyFont="1" applyBorder="1"/>
    <xf numFmtId="165" fontId="5" fillId="0" borderId="4" xfId="0" applyNumberFormat="1" applyFont="1" applyBorder="1"/>
    <xf numFmtId="165" fontId="7" fillId="0" borderId="3" xfId="0" applyNumberFormat="1" applyFont="1" applyBorder="1"/>
    <xf numFmtId="44" fontId="5" fillId="0" borderId="0" xfId="1" applyFont="1"/>
    <xf numFmtId="0" fontId="5" fillId="0" borderId="8" xfId="0" applyFont="1" applyBorder="1"/>
    <xf numFmtId="44" fontId="7" fillId="0" borderId="0" xfId="1" applyFont="1"/>
    <xf numFmtId="0" fontId="15" fillId="0" borderId="0" xfId="0" applyFont="1" applyAlignment="1">
      <alignment horizontal="center"/>
    </xf>
    <xf numFmtId="165" fontId="2" fillId="0" borderId="0" xfId="3" applyNumberFormat="1" applyAlignment="1">
      <alignment horizontal="right" vertical="center" wrapText="1"/>
    </xf>
    <xf numFmtId="14" fontId="5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65" fontId="7" fillId="0" borderId="8" xfId="1" applyNumberFormat="1" applyFont="1" applyBorder="1"/>
    <xf numFmtId="0" fontId="16" fillId="0" borderId="0" xfId="0" applyFont="1"/>
    <xf numFmtId="0" fontId="2" fillId="0" borderId="0" xfId="0" applyFont="1" applyAlignment="1">
      <alignment wrapText="1"/>
    </xf>
    <xf numFmtId="165" fontId="2" fillId="0" borderId="0" xfId="3" applyNumberFormat="1" applyAlignment="1">
      <alignment wrapText="1"/>
    </xf>
    <xf numFmtId="0" fontId="2" fillId="0" borderId="0" xfId="0" applyFont="1" applyAlignment="1">
      <alignment horizontal="right"/>
    </xf>
    <xf numFmtId="0" fontId="4" fillId="0" borderId="0" xfId="2" applyFont="1"/>
    <xf numFmtId="165" fontId="4" fillId="0" borderId="0" xfId="2" applyNumberFormat="1" applyFont="1"/>
    <xf numFmtId="165" fontId="4" fillId="0" borderId="4" xfId="0" applyNumberFormat="1" applyFont="1" applyBorder="1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9" fillId="0" borderId="0" xfId="0" applyFont="1"/>
    <xf numFmtId="0" fontId="1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20" fillId="0" borderId="0" xfId="0" applyFont="1"/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/>
    </xf>
    <xf numFmtId="165" fontId="0" fillId="0" borderId="0" xfId="0" applyNumberFormat="1" applyAlignment="1">
      <alignment horizontal="right"/>
    </xf>
    <xf numFmtId="165" fontId="19" fillId="0" borderId="0" xfId="3" applyNumberFormat="1" applyFont="1"/>
    <xf numFmtId="165" fontId="22" fillId="0" borderId="0" xfId="3" applyNumberFormat="1" applyFont="1"/>
    <xf numFmtId="165" fontId="18" fillId="0" borderId="0" xfId="0" applyNumberFormat="1" applyFont="1"/>
    <xf numFmtId="165" fontId="2" fillId="0" borderId="0" xfId="0" applyNumberFormat="1" applyFont="1" applyAlignment="1">
      <alignment horizontal="right"/>
    </xf>
    <xf numFmtId="44" fontId="2" fillId="0" borderId="0" xfId="1" applyFill="1"/>
    <xf numFmtId="165" fontId="9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 vertical="top"/>
    </xf>
    <xf numFmtId="165" fontId="2" fillId="0" borderId="0" xfId="1" applyNumberFormat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0" borderId="0" xfId="3" applyFont="1" applyAlignment="1">
      <alignment wrapText="1"/>
    </xf>
    <xf numFmtId="0" fontId="1" fillId="0" borderId="0" xfId="0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/>
    <xf numFmtId="164" fontId="6" fillId="0" borderId="0" xfId="0" applyNumberFormat="1" applyFont="1"/>
    <xf numFmtId="44" fontId="5" fillId="0" borderId="0" xfId="0" applyNumberFormat="1" applyFont="1"/>
    <xf numFmtId="165" fontId="1" fillId="3" borderId="0" xfId="3" applyNumberFormat="1" applyFont="1" applyFill="1" applyAlignment="1">
      <alignment horizontal="center"/>
    </xf>
    <xf numFmtId="167" fontId="0" fillId="0" borderId="0" xfId="0" applyNumberFormat="1"/>
    <xf numFmtId="167" fontId="5" fillId="0" borderId="0" xfId="0" applyNumberFormat="1" applyFont="1"/>
    <xf numFmtId="14" fontId="2" fillId="0" borderId="0" xfId="0" applyNumberFormat="1" applyFont="1"/>
    <xf numFmtId="1" fontId="2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14" fontId="2" fillId="0" borderId="0" xfId="0" applyNumberFormat="1" applyFont="1" applyAlignment="1">
      <alignment wrapText="1"/>
    </xf>
    <xf numFmtId="165" fontId="23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 vertical="center" wrapText="1"/>
    </xf>
    <xf numFmtId="44" fontId="0" fillId="3" borderId="0" xfId="0" applyNumberFormat="1" applyFill="1"/>
    <xf numFmtId="0" fontId="0" fillId="3" borderId="0" xfId="0" applyFill="1"/>
    <xf numFmtId="1" fontId="0" fillId="4" borderId="0" xfId="0" applyNumberFormat="1" applyFill="1" applyAlignment="1">
      <alignment horizontal="right"/>
    </xf>
    <xf numFmtId="1" fontId="2" fillId="4" borderId="0" xfId="0" applyNumberFormat="1" applyFont="1" applyFill="1" applyAlignment="1">
      <alignment horizontal="right"/>
    </xf>
    <xf numFmtId="0" fontId="15" fillId="0" borderId="0" xfId="0" applyFont="1" applyAlignment="1">
      <alignment horizontal="center"/>
    </xf>
    <xf numFmtId="0" fontId="0" fillId="0" borderId="7" xfId="0" applyBorder="1" applyAlignment="1">
      <alignment wrapText="1"/>
    </xf>
    <xf numFmtId="165" fontId="2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left"/>
    </xf>
    <xf numFmtId="0" fontId="0" fillId="0" borderId="7" xfId="0" applyBorder="1"/>
  </cellXfs>
  <cellStyles count="4">
    <cellStyle name="Currency" xfId="1" builtinId="4"/>
    <cellStyle name="Normal" xfId="0" builtinId="0"/>
    <cellStyle name="Normal 2" xfId="2" xr:uid="{00000000-0005-0000-0000-000002000000}"/>
    <cellStyle name="Normal_Receipt and Payments Old Method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zoomScale="110" zoomScaleNormal="110" workbookViewId="0">
      <selection activeCell="H28" sqref="H28"/>
    </sheetView>
  </sheetViews>
  <sheetFormatPr defaultColWidth="9.140625" defaultRowHeight="12.75" x14ac:dyDescent="0.2"/>
  <cols>
    <col min="1" max="1" width="4.140625" style="42" customWidth="1"/>
    <col min="2" max="2" width="16.42578125" style="42" customWidth="1"/>
    <col min="3" max="4" width="12" style="42" customWidth="1"/>
    <col min="5" max="5" width="13" style="42" customWidth="1"/>
    <col min="6" max="6" width="12.85546875" style="42" customWidth="1"/>
    <col min="7" max="7" width="9.42578125" style="42" customWidth="1"/>
    <col min="8" max="8" width="76.42578125" style="42" customWidth="1"/>
    <col min="9" max="9" width="9.140625" style="42"/>
    <col min="10" max="10" width="5.7109375" style="42" bestFit="1" customWidth="1"/>
    <col min="11" max="11" width="13.140625" style="42" customWidth="1"/>
    <col min="12" max="16384" width="9.140625" style="42"/>
  </cols>
  <sheetData>
    <row r="1" spans="1:9" ht="47.25" customHeight="1" x14ac:dyDescent="0.2">
      <c r="A1" s="47" t="s">
        <v>49</v>
      </c>
      <c r="B1" s="47"/>
      <c r="C1" s="48"/>
      <c r="D1" s="48"/>
      <c r="E1" s="48"/>
      <c r="F1" s="48"/>
      <c r="G1" s="48"/>
      <c r="H1" s="48"/>
      <c r="I1" s="48"/>
    </row>
    <row r="2" spans="1:9" ht="21.75" customHeight="1" x14ac:dyDescent="0.2">
      <c r="A2" s="47"/>
      <c r="B2" s="47"/>
      <c r="C2" s="48"/>
      <c r="D2" s="48"/>
      <c r="E2" s="48"/>
      <c r="F2" s="48"/>
      <c r="G2" s="48"/>
      <c r="H2" s="48"/>
      <c r="I2" s="48"/>
    </row>
    <row r="3" spans="1:9" ht="23.25" customHeight="1" x14ac:dyDescent="0.2">
      <c r="A3" s="46" t="s">
        <v>69</v>
      </c>
      <c r="B3" s="47"/>
      <c r="C3" s="48"/>
      <c r="D3" s="48"/>
      <c r="E3" s="48"/>
      <c r="F3" s="48"/>
      <c r="G3" s="48"/>
      <c r="H3" s="48"/>
      <c r="I3" s="48"/>
    </row>
    <row r="4" spans="1:9" ht="21.75" customHeight="1" x14ac:dyDescent="0.2">
      <c r="A4" s="47"/>
      <c r="B4" s="47"/>
      <c r="C4" s="48"/>
      <c r="D4" s="48"/>
      <c r="E4" s="48"/>
      <c r="F4" s="48"/>
      <c r="G4" s="48"/>
      <c r="H4" s="48"/>
      <c r="I4" s="48"/>
    </row>
    <row r="5" spans="1:9" ht="22.5" x14ac:dyDescent="0.3">
      <c r="A5" s="4" t="s">
        <v>189</v>
      </c>
      <c r="B5" s="49"/>
    </row>
    <row r="6" spans="1:9" ht="22.5" x14ac:dyDescent="0.3">
      <c r="A6" s="49"/>
      <c r="B6" s="49"/>
    </row>
    <row r="7" spans="1:9" ht="15.75" x14ac:dyDescent="0.25">
      <c r="A7" s="24" t="s">
        <v>103</v>
      </c>
      <c r="B7" s="24"/>
      <c r="E7" s="24" t="s">
        <v>72</v>
      </c>
      <c r="H7" s="88">
        <v>45382</v>
      </c>
    </row>
    <row r="10" spans="1:9" s="52" customFormat="1" ht="25.5" x14ac:dyDescent="0.2">
      <c r="A10" s="50" t="s">
        <v>68</v>
      </c>
      <c r="B10" s="51" t="s">
        <v>1</v>
      </c>
      <c r="C10" s="51" t="s">
        <v>184</v>
      </c>
      <c r="D10" s="51" t="s">
        <v>190</v>
      </c>
      <c r="E10" s="51" t="s">
        <v>70</v>
      </c>
      <c r="F10" s="51" t="s">
        <v>183</v>
      </c>
      <c r="G10" s="51" t="s">
        <v>71</v>
      </c>
      <c r="H10" s="51" t="s">
        <v>57</v>
      </c>
    </row>
    <row r="11" spans="1:9" x14ac:dyDescent="0.2">
      <c r="A11" s="53"/>
      <c r="B11" s="53"/>
      <c r="C11" s="53"/>
      <c r="D11" s="53"/>
      <c r="E11" s="53"/>
      <c r="F11" s="53"/>
      <c r="G11" s="53"/>
      <c r="H11" s="53"/>
    </row>
    <row r="12" spans="1:9" ht="30.75" customHeight="1" x14ac:dyDescent="0.2">
      <c r="A12" s="54">
        <v>1</v>
      </c>
      <c r="B12" s="55" t="s">
        <v>60</v>
      </c>
      <c r="C12" s="56">
        <v>28147</v>
      </c>
      <c r="D12" s="56">
        <f>'receipts and payments'!G43</f>
        <v>16355.96</v>
      </c>
      <c r="E12" s="56">
        <f>D12-C12</f>
        <v>-11791.04</v>
      </c>
      <c r="F12" s="56">
        <f>C12*0.15</f>
        <v>4222.05</v>
      </c>
      <c r="G12" s="57" t="s">
        <v>157</v>
      </c>
      <c r="H12" s="58"/>
    </row>
    <row r="13" spans="1:9" x14ac:dyDescent="0.2">
      <c r="A13" s="54"/>
      <c r="B13" s="55"/>
      <c r="C13" s="56"/>
      <c r="D13" s="56"/>
      <c r="E13" s="56"/>
      <c r="F13" s="56"/>
      <c r="G13" s="57"/>
      <c r="H13" s="58"/>
    </row>
    <row r="14" spans="1:9" ht="25.5" x14ac:dyDescent="0.2">
      <c r="A14" s="54">
        <v>2</v>
      </c>
      <c r="B14" s="55" t="s">
        <v>59</v>
      </c>
      <c r="C14" s="56">
        <v>17116</v>
      </c>
      <c r="D14" s="56">
        <f>'receipts and payments'!G6</f>
        <v>23000</v>
      </c>
      <c r="E14" s="56">
        <f>D14-C14</f>
        <v>5884</v>
      </c>
      <c r="F14" s="56">
        <f>C14*0.15</f>
        <v>2567.4</v>
      </c>
      <c r="G14" s="57" t="s">
        <v>157</v>
      </c>
      <c r="H14" s="58" t="s">
        <v>231</v>
      </c>
    </row>
    <row r="15" spans="1:9" x14ac:dyDescent="0.2">
      <c r="A15" s="54"/>
      <c r="B15" s="55"/>
      <c r="C15" s="56"/>
      <c r="D15" s="56"/>
      <c r="E15" s="56"/>
      <c r="F15" s="56">
        <f>C15*0.15</f>
        <v>0</v>
      </c>
      <c r="G15" s="57"/>
      <c r="H15" s="58"/>
    </row>
    <row r="16" spans="1:9" ht="30.75" customHeight="1" x14ac:dyDescent="0.2">
      <c r="A16" s="54">
        <v>3</v>
      </c>
      <c r="B16" s="55" t="s">
        <v>61</v>
      </c>
      <c r="C16" s="56">
        <v>1578</v>
      </c>
      <c r="D16" s="56">
        <f>'receipts and payments'!G35-D14</f>
        <v>12157.949999999997</v>
      </c>
      <c r="E16" s="56">
        <f>D16-C16</f>
        <v>10579.949999999997</v>
      </c>
      <c r="F16" s="56">
        <f>C16*0.15</f>
        <v>236.7</v>
      </c>
      <c r="G16" s="57" t="str">
        <f>IF(F16&lt;&gt;(E16),"Yes"," No")</f>
        <v>Yes</v>
      </c>
      <c r="H16" s="58" t="s">
        <v>232</v>
      </c>
    </row>
    <row r="17" spans="1:8" x14ac:dyDescent="0.2">
      <c r="A17" s="54"/>
      <c r="B17" s="55"/>
      <c r="C17" s="56"/>
      <c r="D17" s="56"/>
      <c r="E17" s="56"/>
      <c r="F17" s="56">
        <f>C17*0.15</f>
        <v>0</v>
      </c>
      <c r="G17" s="57"/>
      <c r="H17" s="58"/>
    </row>
    <row r="18" spans="1:8" ht="25.5" x14ac:dyDescent="0.2">
      <c r="A18" s="54">
        <v>4</v>
      </c>
      <c r="B18" s="55" t="s">
        <v>62</v>
      </c>
      <c r="C18" s="56">
        <v>7519</v>
      </c>
      <c r="D18" s="56">
        <f>'receipts and payments'!F16</f>
        <v>8805.119999999999</v>
      </c>
      <c r="E18" s="56">
        <f>D18-C18</f>
        <v>1286.119999999999</v>
      </c>
      <c r="F18" s="56">
        <f>C18*0.15</f>
        <v>1127.8499999999999</v>
      </c>
      <c r="G18" s="57" t="str">
        <f>IF(F18&lt;(E18),"Yes"," No")</f>
        <v>Yes</v>
      </c>
      <c r="H18" s="58" t="s">
        <v>233</v>
      </c>
    </row>
    <row r="19" spans="1:8" x14ac:dyDescent="0.2">
      <c r="A19" s="54"/>
      <c r="B19" s="55"/>
      <c r="C19" s="56"/>
      <c r="D19" s="56"/>
      <c r="E19" s="56"/>
      <c r="F19" s="56">
        <f t="shared" ref="F19:F30" si="0">C19*0.1</f>
        <v>0</v>
      </c>
      <c r="G19" s="57" t="str">
        <f t="shared" ref="G19:G27" si="1">IF(F19&lt;(E19),"Yes"," No")</f>
        <v xml:space="preserve"> No</v>
      </c>
      <c r="H19" s="58"/>
    </row>
    <row r="20" spans="1:8" ht="25.5" x14ac:dyDescent="0.2">
      <c r="A20" s="54">
        <v>5</v>
      </c>
      <c r="B20" s="55" t="s">
        <v>63</v>
      </c>
      <c r="C20" s="56">
        <v>0</v>
      </c>
      <c r="D20" s="56">
        <v>0</v>
      </c>
      <c r="E20" s="56">
        <f>D20-C20</f>
        <v>0</v>
      </c>
      <c r="F20" s="56">
        <f t="shared" si="0"/>
        <v>0</v>
      </c>
      <c r="G20" s="57" t="str">
        <f t="shared" si="1"/>
        <v xml:space="preserve"> No</v>
      </c>
      <c r="H20" s="58"/>
    </row>
    <row r="21" spans="1:8" x14ac:dyDescent="0.2">
      <c r="A21" s="54"/>
      <c r="B21" s="55"/>
      <c r="C21" s="56"/>
      <c r="D21" s="56"/>
      <c r="E21" s="56"/>
      <c r="F21" s="56"/>
      <c r="G21" s="57" t="str">
        <f t="shared" si="1"/>
        <v xml:space="preserve"> No</v>
      </c>
      <c r="H21" s="58"/>
    </row>
    <row r="22" spans="1:8" ht="54" customHeight="1" x14ac:dyDescent="0.2">
      <c r="A22" s="54">
        <v>6</v>
      </c>
      <c r="B22" s="55" t="s">
        <v>58</v>
      </c>
      <c r="C22" s="56">
        <v>22967</v>
      </c>
      <c r="D22" s="56">
        <f>'receipts and payments'!F35-D18</f>
        <v>27400.920000000009</v>
      </c>
      <c r="E22" s="56">
        <f>D22-C22</f>
        <v>4433.9200000000092</v>
      </c>
      <c r="F22" s="56">
        <f t="shared" ref="F22:F28" si="2">C22*0.15</f>
        <v>3445.0499999999997</v>
      </c>
      <c r="G22" s="57" t="str">
        <f t="shared" si="1"/>
        <v>Yes</v>
      </c>
      <c r="H22" s="58" t="s">
        <v>234</v>
      </c>
    </row>
    <row r="23" spans="1:8" x14ac:dyDescent="0.2">
      <c r="A23" s="54"/>
      <c r="B23" s="55"/>
      <c r="C23" s="56"/>
      <c r="D23" s="56"/>
      <c r="E23" s="56"/>
      <c r="F23" s="56">
        <f t="shared" si="2"/>
        <v>0</v>
      </c>
      <c r="G23" s="57" t="str">
        <f t="shared" si="1"/>
        <v xml:space="preserve"> No</v>
      </c>
      <c r="H23" s="58"/>
    </row>
    <row r="24" spans="1:8" ht="25.5" customHeight="1" x14ac:dyDescent="0.2">
      <c r="A24" s="54">
        <v>7</v>
      </c>
      <c r="B24" s="55" t="s">
        <v>64</v>
      </c>
      <c r="C24" s="56">
        <v>16356</v>
      </c>
      <c r="D24" s="56">
        <f>D12+D14+D16-(D18+D20+D22)</f>
        <v>15307.869999999988</v>
      </c>
      <c r="E24" s="56">
        <f>D24-C24</f>
        <v>-1048.1300000000119</v>
      </c>
      <c r="F24" s="56">
        <f t="shared" si="2"/>
        <v>2453.4</v>
      </c>
      <c r="G24" s="57" t="str">
        <f t="shared" si="1"/>
        <v xml:space="preserve"> No</v>
      </c>
      <c r="H24" s="58" t="s">
        <v>188</v>
      </c>
    </row>
    <row r="25" spans="1:8" x14ac:dyDescent="0.2">
      <c r="A25" s="54"/>
      <c r="B25" s="55"/>
      <c r="C25" s="56"/>
      <c r="D25" s="56"/>
      <c r="E25" s="56"/>
      <c r="F25" s="56">
        <f t="shared" si="2"/>
        <v>0</v>
      </c>
      <c r="G25" s="57" t="str">
        <f t="shared" si="1"/>
        <v xml:space="preserve"> No</v>
      </c>
      <c r="H25" s="58"/>
    </row>
    <row r="26" spans="1:8" ht="25.5" x14ac:dyDescent="0.2">
      <c r="A26" s="54">
        <v>8</v>
      </c>
      <c r="B26" s="55" t="s">
        <v>65</v>
      </c>
      <c r="C26" s="56">
        <v>16356</v>
      </c>
      <c r="D26" s="56">
        <f>'Bank Balance 2024'!D33</f>
        <v>15307.869999999988</v>
      </c>
      <c r="E26" s="56">
        <f>D26-C26</f>
        <v>-1048.1300000000119</v>
      </c>
      <c r="F26" s="56">
        <f t="shared" si="2"/>
        <v>2453.4</v>
      </c>
      <c r="G26" s="57" t="str">
        <f t="shared" si="1"/>
        <v xml:space="preserve"> No</v>
      </c>
      <c r="H26" s="58"/>
    </row>
    <row r="27" spans="1:8" x14ac:dyDescent="0.2">
      <c r="A27" s="54"/>
      <c r="B27" s="55"/>
      <c r="C27" s="56"/>
      <c r="D27" s="56"/>
      <c r="E27" s="56"/>
      <c r="F27" s="56">
        <f t="shared" si="2"/>
        <v>0</v>
      </c>
      <c r="G27" s="57" t="str">
        <f t="shared" si="1"/>
        <v xml:space="preserve"> No</v>
      </c>
      <c r="H27" s="58"/>
    </row>
    <row r="28" spans="1:8" ht="25.5" x14ac:dyDescent="0.2">
      <c r="A28" s="54">
        <v>9</v>
      </c>
      <c r="B28" s="55" t="s">
        <v>66</v>
      </c>
      <c r="C28" s="133">
        <v>232360</v>
      </c>
      <c r="D28" s="133" t="e">
        <f>'Asset Register'!#REF!</f>
        <v>#REF!</v>
      </c>
      <c r="E28" s="56" t="e">
        <f>C28-D28</f>
        <v>#REF!</v>
      </c>
      <c r="F28" s="56">
        <f t="shared" si="2"/>
        <v>34854</v>
      </c>
      <c r="G28" s="57" t="s">
        <v>157</v>
      </c>
      <c r="H28" s="58" t="s">
        <v>228</v>
      </c>
    </row>
    <row r="29" spans="1:8" x14ac:dyDescent="0.2">
      <c r="A29" s="54"/>
      <c r="B29" s="55"/>
      <c r="C29" s="56"/>
      <c r="D29" s="56"/>
      <c r="E29" s="56"/>
      <c r="F29" s="56">
        <f t="shared" si="0"/>
        <v>0</v>
      </c>
      <c r="G29" s="57"/>
      <c r="H29" s="58"/>
    </row>
    <row r="30" spans="1:8" x14ac:dyDescent="0.2">
      <c r="A30" s="54">
        <v>10</v>
      </c>
      <c r="B30" s="55" t="s">
        <v>67</v>
      </c>
      <c r="C30" s="56">
        <v>0</v>
      </c>
      <c r="D30" s="56">
        <v>0</v>
      </c>
      <c r="E30" s="56">
        <f>D30-C30</f>
        <v>0</v>
      </c>
      <c r="F30" s="56">
        <f t="shared" si="0"/>
        <v>0</v>
      </c>
      <c r="G30" s="57"/>
      <c r="H30" s="58"/>
    </row>
    <row r="33" spans="4:8" x14ac:dyDescent="0.2">
      <c r="D33" s="42" t="s">
        <v>230</v>
      </c>
    </row>
    <row r="42" spans="4:8" x14ac:dyDescent="0.2">
      <c r="H42" s="42" t="s">
        <v>104</v>
      </c>
    </row>
  </sheetData>
  <phoneticPr fontId="0" type="noConversion"/>
  <pageMargins left="0.19685039370078741" right="0.47244094488188981" top="0.51181102362204722" bottom="0.6692913385826772" header="0.15748031496062992" footer="0.31496062992125984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54"/>
  <sheetViews>
    <sheetView tabSelected="1" zoomScale="98" zoomScaleNormal="98" zoomScaleSheetLayoutView="100" workbookViewId="0">
      <pane ySplit="1" topLeftCell="A50" activePane="bottomLeft" state="frozen"/>
      <selection pane="bottomLeft" activeCell="N29" sqref="N29"/>
    </sheetView>
  </sheetViews>
  <sheetFormatPr defaultColWidth="8.85546875" defaultRowHeight="12.75" x14ac:dyDescent="0.2"/>
  <cols>
    <col min="1" max="1" width="10.42578125" customWidth="1"/>
    <col min="2" max="2" width="36" customWidth="1"/>
    <col min="3" max="3" width="5.7109375" customWidth="1"/>
    <col min="4" max="4" width="12.42578125" customWidth="1"/>
    <col min="5" max="5" width="11.42578125" customWidth="1"/>
    <col min="6" max="6" width="12.140625" customWidth="1"/>
    <col min="7" max="7" width="12.28515625" customWidth="1"/>
    <col min="8" max="8" width="11.140625" bestFit="1" customWidth="1"/>
    <col min="9" max="9" width="11.28515625" bestFit="1" customWidth="1"/>
    <col min="10" max="10" width="9.7109375" customWidth="1"/>
    <col min="11" max="11" width="9.42578125" bestFit="1" customWidth="1"/>
    <col min="12" max="12" width="10.140625" customWidth="1"/>
    <col min="13" max="13" width="11.28515625" customWidth="1"/>
    <col min="14" max="14" width="10" customWidth="1"/>
    <col min="15" max="15" width="10.28515625" bestFit="1" customWidth="1"/>
    <col min="16" max="16" width="10.28515625" customWidth="1"/>
    <col min="17" max="17" width="10.42578125" customWidth="1"/>
    <col min="18" max="18" width="12.7109375" customWidth="1"/>
    <col min="19" max="19" width="11.7109375" customWidth="1"/>
    <col min="20" max="20" width="11.85546875" customWidth="1"/>
    <col min="21" max="21" width="10.28515625" customWidth="1"/>
    <col min="22" max="22" width="11.140625" bestFit="1" customWidth="1"/>
    <col min="23" max="23" width="10.140625" bestFit="1" customWidth="1"/>
    <col min="24" max="25" width="11.42578125" customWidth="1"/>
    <col min="26" max="26" width="9.42578125" customWidth="1"/>
    <col min="27" max="27" width="16" style="3" bestFit="1" customWidth="1"/>
    <col min="28" max="28" width="10.42578125" customWidth="1"/>
    <col min="29" max="29" width="11" style="90" customWidth="1"/>
    <col min="30" max="30" width="10.28515625" customWidth="1"/>
    <col min="31" max="31" width="21.5703125" bestFit="1" customWidth="1"/>
  </cols>
  <sheetData>
    <row r="1" spans="1:31" s="1" customFormat="1" ht="89.25" x14ac:dyDescent="0.2">
      <c r="A1" s="11" t="s">
        <v>0</v>
      </c>
      <c r="B1" s="11" t="s">
        <v>1</v>
      </c>
      <c r="C1" s="11"/>
      <c r="D1" s="11" t="s">
        <v>8</v>
      </c>
      <c r="E1" s="11" t="s">
        <v>47</v>
      </c>
      <c r="F1" s="11" t="s">
        <v>9</v>
      </c>
      <c r="G1" s="11" t="s">
        <v>2</v>
      </c>
      <c r="H1" s="11" t="s">
        <v>85</v>
      </c>
      <c r="I1" s="11" t="s">
        <v>173</v>
      </c>
      <c r="J1" s="11" t="s">
        <v>10</v>
      </c>
      <c r="K1" s="11" t="s">
        <v>109</v>
      </c>
      <c r="L1" s="11" t="s">
        <v>153</v>
      </c>
      <c r="M1" s="11" t="s">
        <v>13</v>
      </c>
      <c r="N1" s="11" t="s">
        <v>208</v>
      </c>
      <c r="O1" s="11" t="s">
        <v>15</v>
      </c>
      <c r="P1" s="11" t="s">
        <v>138</v>
      </c>
      <c r="Q1" s="11" t="s">
        <v>126</v>
      </c>
      <c r="R1" s="11" t="s">
        <v>167</v>
      </c>
      <c r="S1" s="11" t="s">
        <v>144</v>
      </c>
      <c r="T1" s="11" t="s">
        <v>156</v>
      </c>
      <c r="U1" s="11" t="s">
        <v>18</v>
      </c>
      <c r="V1" s="11" t="s">
        <v>111</v>
      </c>
      <c r="W1" s="11" t="s">
        <v>155</v>
      </c>
      <c r="X1" s="11" t="s">
        <v>143</v>
      </c>
      <c r="Y1" s="11" t="s">
        <v>152</v>
      </c>
      <c r="Z1" s="11" t="s">
        <v>154</v>
      </c>
      <c r="AA1" s="146" t="s">
        <v>83</v>
      </c>
      <c r="AB1" s="11" t="s">
        <v>3</v>
      </c>
      <c r="AC1" s="11" t="s">
        <v>82</v>
      </c>
      <c r="AD1" s="11" t="s">
        <v>84</v>
      </c>
    </row>
    <row r="2" spans="1:31" x14ac:dyDescent="0.2">
      <c r="A2" s="2">
        <v>44652</v>
      </c>
      <c r="B2" s="93" t="s">
        <v>164</v>
      </c>
      <c r="C2" s="25"/>
      <c r="D2" s="112">
        <v>16355.96</v>
      </c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5"/>
      <c r="AB2" s="115"/>
      <c r="AC2" s="119"/>
      <c r="AD2" s="10"/>
    </row>
    <row r="3" spans="1:31" x14ac:dyDescent="0.2">
      <c r="A3" s="138">
        <v>45043</v>
      </c>
      <c r="B3" s="93" t="s">
        <v>8</v>
      </c>
      <c r="C3" s="104"/>
      <c r="D3" s="112">
        <v>23000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5"/>
      <c r="AB3" s="115"/>
      <c r="AC3" s="119"/>
      <c r="AD3" s="139"/>
      <c r="AE3" s="90"/>
    </row>
    <row r="4" spans="1:31" x14ac:dyDescent="0.2">
      <c r="A4" s="138">
        <v>45032</v>
      </c>
      <c r="B4" s="93" t="s">
        <v>3</v>
      </c>
      <c r="C4" s="25"/>
      <c r="D4" s="112"/>
      <c r="E4" s="112"/>
      <c r="F4" s="112"/>
      <c r="G4" s="112"/>
      <c r="H4" s="112">
        <v>1667.92</v>
      </c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5"/>
      <c r="AB4" s="115"/>
      <c r="AC4" s="119"/>
      <c r="AD4" s="10"/>
      <c r="AE4" s="90"/>
    </row>
    <row r="5" spans="1:31" x14ac:dyDescent="0.2">
      <c r="A5" s="138">
        <v>45034</v>
      </c>
      <c r="B5" s="93" t="s">
        <v>197</v>
      </c>
      <c r="C5" s="104" t="s">
        <v>179</v>
      </c>
      <c r="D5" s="112"/>
      <c r="E5" s="112"/>
      <c r="F5" s="112"/>
      <c r="G5" s="112"/>
      <c r="H5" s="112"/>
      <c r="I5" s="112">
        <v>717.66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5">
        <f t="shared" ref="AA5:AA36" si="0">SUM(I5:Z5)</f>
        <v>717.66</v>
      </c>
      <c r="AB5" s="115"/>
      <c r="AC5" s="119">
        <f t="shared" ref="AC5:AC36" si="1">SUM(AA5:AB5)</f>
        <v>717.66</v>
      </c>
      <c r="AD5" s="139" t="s">
        <v>179</v>
      </c>
      <c r="AE5" s="90"/>
    </row>
    <row r="6" spans="1:31" x14ac:dyDescent="0.2">
      <c r="A6" s="138">
        <v>45028</v>
      </c>
      <c r="B6" s="93" t="s">
        <v>198</v>
      </c>
      <c r="C6" s="104" t="s">
        <v>179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>
        <v>787.15</v>
      </c>
      <c r="U6" s="112"/>
      <c r="V6" s="112"/>
      <c r="W6" s="112"/>
      <c r="X6" s="112"/>
      <c r="Y6" s="112"/>
      <c r="Z6" s="112"/>
      <c r="AA6" s="115">
        <f t="shared" si="0"/>
        <v>787.15</v>
      </c>
      <c r="AB6" s="115"/>
      <c r="AC6" s="119">
        <f t="shared" si="1"/>
        <v>787.15</v>
      </c>
      <c r="AD6" s="139" t="s">
        <v>179</v>
      </c>
      <c r="AE6" s="90"/>
    </row>
    <row r="7" spans="1:31" x14ac:dyDescent="0.2">
      <c r="A7" s="138">
        <v>45048</v>
      </c>
      <c r="B7" s="93" t="s">
        <v>202</v>
      </c>
      <c r="C7" s="104">
        <v>1</v>
      </c>
      <c r="D7" s="112"/>
      <c r="E7" s="112"/>
      <c r="F7" s="112"/>
      <c r="G7" s="112"/>
      <c r="H7" s="112"/>
      <c r="I7" s="112"/>
      <c r="J7" s="112"/>
      <c r="K7" s="112">
        <v>309.27</v>
      </c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>
        <v>12</v>
      </c>
      <c r="Z7" s="112">
        <v>5.26</v>
      </c>
      <c r="AA7" s="115">
        <f t="shared" si="0"/>
        <v>326.52999999999997</v>
      </c>
      <c r="AB7" s="115">
        <v>62.3</v>
      </c>
      <c r="AC7" s="119">
        <f t="shared" si="1"/>
        <v>388.83</v>
      </c>
      <c r="AD7" s="139">
        <v>1717</v>
      </c>
      <c r="AE7" s="90"/>
    </row>
    <row r="8" spans="1:31" x14ac:dyDescent="0.2">
      <c r="A8" s="138">
        <v>45062</v>
      </c>
      <c r="B8" s="93" t="s">
        <v>180</v>
      </c>
      <c r="C8" s="104">
        <v>2</v>
      </c>
      <c r="D8" s="140"/>
      <c r="E8" s="140"/>
      <c r="F8" s="140"/>
      <c r="G8" s="140"/>
      <c r="H8" s="113"/>
      <c r="I8" s="112"/>
      <c r="J8" s="112"/>
      <c r="K8" s="112"/>
      <c r="L8" s="112"/>
      <c r="M8" s="112">
        <v>1570.32</v>
      </c>
      <c r="N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5">
        <f t="shared" si="0"/>
        <v>1570.32</v>
      </c>
      <c r="AB8" s="115"/>
      <c r="AC8" s="119">
        <f t="shared" si="1"/>
        <v>1570.32</v>
      </c>
      <c r="AD8" s="71">
        <v>1718</v>
      </c>
      <c r="AE8" s="90"/>
    </row>
    <row r="9" spans="1:31" x14ac:dyDescent="0.2">
      <c r="A9" s="138">
        <v>45062</v>
      </c>
      <c r="B9" s="93" t="s">
        <v>199</v>
      </c>
      <c r="C9" s="104">
        <v>3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>
        <v>510.41</v>
      </c>
      <c r="W9" s="112"/>
      <c r="X9" s="112"/>
      <c r="Y9" s="112"/>
      <c r="Z9" s="112"/>
      <c r="AA9" s="115">
        <f t="shared" si="0"/>
        <v>510.41</v>
      </c>
      <c r="AB9" s="115"/>
      <c r="AC9" s="119">
        <f t="shared" si="1"/>
        <v>510.41</v>
      </c>
      <c r="AD9" s="139">
        <v>1719</v>
      </c>
      <c r="AE9" s="90"/>
    </row>
    <row r="10" spans="1:31" x14ac:dyDescent="0.2">
      <c r="A10" s="138">
        <v>45062</v>
      </c>
      <c r="B10" s="93" t="s">
        <v>200</v>
      </c>
      <c r="C10" s="104">
        <v>4</v>
      </c>
      <c r="D10" s="112"/>
      <c r="E10" s="112"/>
      <c r="F10" s="112"/>
      <c r="G10" s="112"/>
      <c r="H10" s="112"/>
      <c r="I10" s="112"/>
      <c r="J10" s="112"/>
      <c r="K10" s="112" t="s">
        <v>104</v>
      </c>
      <c r="L10" s="112">
        <v>50</v>
      </c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5">
        <f t="shared" si="0"/>
        <v>50</v>
      </c>
      <c r="AB10" s="115"/>
      <c r="AC10" s="119">
        <f t="shared" si="1"/>
        <v>50</v>
      </c>
      <c r="AD10" s="139">
        <v>1720</v>
      </c>
      <c r="AE10" s="90"/>
    </row>
    <row r="11" spans="1:31" x14ac:dyDescent="0.2">
      <c r="A11" s="138">
        <v>45062</v>
      </c>
      <c r="B11" s="93" t="s">
        <v>201</v>
      </c>
      <c r="C11" s="104">
        <v>5</v>
      </c>
      <c r="D11" s="112"/>
      <c r="E11" s="112"/>
      <c r="F11" s="112"/>
      <c r="G11" s="112"/>
      <c r="H11" s="112"/>
      <c r="I11" s="112"/>
      <c r="J11" s="112"/>
      <c r="K11" s="112">
        <v>66.66</v>
      </c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5">
        <f t="shared" si="0"/>
        <v>66.66</v>
      </c>
      <c r="AB11" s="115">
        <v>13.33</v>
      </c>
      <c r="AC11" s="119">
        <f t="shared" si="1"/>
        <v>79.989999999999995</v>
      </c>
      <c r="AD11" s="139">
        <v>1721</v>
      </c>
      <c r="AE11" s="90"/>
    </row>
    <row r="12" spans="1:31" x14ac:dyDescent="0.2">
      <c r="A12" s="138">
        <v>45078</v>
      </c>
      <c r="B12" s="93" t="s">
        <v>199</v>
      </c>
      <c r="C12" s="104">
        <v>6</v>
      </c>
      <c r="D12" s="113"/>
      <c r="E12" s="113"/>
      <c r="F12" s="113"/>
      <c r="G12" s="113"/>
      <c r="H12" s="113"/>
      <c r="I12" s="112"/>
      <c r="J12" s="112"/>
      <c r="K12" s="112"/>
      <c r="L12" s="112"/>
      <c r="M12" s="141"/>
      <c r="N12" s="112"/>
      <c r="O12" s="112"/>
      <c r="P12" s="112"/>
      <c r="Q12" s="112"/>
      <c r="R12" s="112"/>
      <c r="S12" s="112"/>
      <c r="T12" s="112"/>
      <c r="U12" s="112">
        <v>60</v>
      </c>
      <c r="V12" s="112"/>
      <c r="W12" s="112"/>
      <c r="X12" s="112"/>
      <c r="Y12" s="112"/>
      <c r="Z12" s="112"/>
      <c r="AA12" s="115">
        <f t="shared" si="0"/>
        <v>60</v>
      </c>
      <c r="AB12" s="115"/>
      <c r="AC12" s="119">
        <f t="shared" si="1"/>
        <v>60</v>
      </c>
      <c r="AD12" s="139">
        <v>1722</v>
      </c>
      <c r="AE12" s="90"/>
    </row>
    <row r="13" spans="1:31" x14ac:dyDescent="0.2">
      <c r="A13" s="2">
        <v>45078</v>
      </c>
      <c r="B13" s="93" t="s">
        <v>203</v>
      </c>
      <c r="C13" s="104">
        <v>7</v>
      </c>
      <c r="D13" s="140"/>
      <c r="E13" s="140"/>
      <c r="F13" s="140"/>
      <c r="G13" s="113"/>
      <c r="H13" s="140"/>
      <c r="I13" s="112"/>
      <c r="J13" s="112"/>
      <c r="K13" s="112"/>
      <c r="L13" s="112"/>
      <c r="M13" s="112"/>
      <c r="N13" s="112"/>
      <c r="O13" s="112"/>
      <c r="P13" s="112"/>
      <c r="Q13" s="112"/>
      <c r="R13" s="112">
        <v>60</v>
      </c>
      <c r="S13" s="112"/>
      <c r="T13" s="112"/>
      <c r="U13" s="112"/>
      <c r="V13" s="112"/>
      <c r="W13" s="112"/>
      <c r="X13" s="112"/>
      <c r="Y13" s="112"/>
      <c r="Z13" s="112"/>
      <c r="AA13" s="115">
        <f t="shared" si="0"/>
        <v>60</v>
      </c>
      <c r="AB13" s="115"/>
      <c r="AC13" s="119">
        <f t="shared" si="1"/>
        <v>60</v>
      </c>
      <c r="AD13" s="95">
        <v>1723</v>
      </c>
      <c r="AE13" s="90"/>
    </row>
    <row r="14" spans="1:31" x14ac:dyDescent="0.2">
      <c r="A14" s="2">
        <v>45062</v>
      </c>
      <c r="B14" s="93" t="s">
        <v>198</v>
      </c>
      <c r="C14" s="104" t="s">
        <v>179</v>
      </c>
      <c r="D14" s="140"/>
      <c r="E14" s="140"/>
      <c r="F14" s="140"/>
      <c r="G14" s="113"/>
      <c r="H14" s="140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>
        <v>787.15</v>
      </c>
      <c r="U14" s="112"/>
      <c r="V14" s="112"/>
      <c r="W14" s="112"/>
      <c r="X14" s="112"/>
      <c r="Y14" s="112"/>
      <c r="Z14" s="112"/>
      <c r="AA14" s="115">
        <f t="shared" si="0"/>
        <v>787.15</v>
      </c>
      <c r="AB14" s="115"/>
      <c r="AC14" s="119">
        <f t="shared" si="1"/>
        <v>787.15</v>
      </c>
      <c r="AD14" s="95" t="s">
        <v>179</v>
      </c>
      <c r="AE14" s="90"/>
    </row>
    <row r="15" spans="1:31" x14ac:dyDescent="0.2">
      <c r="A15" s="138">
        <v>45062</v>
      </c>
      <c r="B15" s="93" t="s">
        <v>197</v>
      </c>
      <c r="C15" s="104" t="s">
        <v>179</v>
      </c>
      <c r="D15" s="112"/>
      <c r="E15" s="112"/>
      <c r="F15" s="112"/>
      <c r="G15" s="114"/>
      <c r="H15" s="112"/>
      <c r="I15" s="112">
        <v>717.66</v>
      </c>
      <c r="J15" s="113"/>
      <c r="K15" s="112"/>
      <c r="L15" s="142"/>
      <c r="M15" s="143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5">
        <f t="shared" si="0"/>
        <v>717.66</v>
      </c>
      <c r="AB15" s="115"/>
      <c r="AC15" s="119">
        <f t="shared" si="1"/>
        <v>717.66</v>
      </c>
      <c r="AD15" s="95" t="s">
        <v>179</v>
      </c>
      <c r="AE15" s="90"/>
    </row>
    <row r="16" spans="1:31" x14ac:dyDescent="0.2">
      <c r="A16" s="138">
        <v>45079</v>
      </c>
      <c r="B16" s="93" t="s">
        <v>204</v>
      </c>
      <c r="C16" s="104">
        <v>8</v>
      </c>
      <c r="D16" s="112"/>
      <c r="E16" s="112"/>
      <c r="F16" s="112"/>
      <c r="G16" s="112"/>
      <c r="H16" s="114"/>
      <c r="I16" s="112"/>
      <c r="J16" s="112"/>
      <c r="K16" s="112"/>
      <c r="L16" s="112"/>
      <c r="M16" s="112"/>
      <c r="N16" s="112"/>
      <c r="O16" s="112"/>
      <c r="P16" s="112"/>
      <c r="Q16" s="112"/>
      <c r="R16" s="112">
        <v>720</v>
      </c>
      <c r="S16" s="112"/>
      <c r="T16" s="112"/>
      <c r="U16" s="112"/>
      <c r="V16" s="112"/>
      <c r="W16" s="112"/>
      <c r="X16" s="112"/>
      <c r="Y16" s="112"/>
      <c r="Z16" s="112"/>
      <c r="AA16" s="115">
        <f t="shared" si="0"/>
        <v>720</v>
      </c>
      <c r="AB16" s="115">
        <v>144</v>
      </c>
      <c r="AC16" s="119">
        <f t="shared" si="1"/>
        <v>864</v>
      </c>
      <c r="AD16" s="71">
        <v>1724</v>
      </c>
      <c r="AE16" s="90"/>
    </row>
    <row r="17" spans="1:31" ht="12" customHeight="1" x14ac:dyDescent="0.2">
      <c r="A17" s="2">
        <v>45097</v>
      </c>
      <c r="B17" s="93" t="s">
        <v>202</v>
      </c>
      <c r="C17" s="104">
        <v>9</v>
      </c>
      <c r="D17" s="113"/>
      <c r="E17" s="112"/>
      <c r="F17" s="112"/>
      <c r="G17" s="140"/>
      <c r="H17" s="112"/>
      <c r="I17" s="112">
        <v>193.2</v>
      </c>
      <c r="J17" s="112"/>
      <c r="K17" s="112"/>
      <c r="L17" s="142"/>
      <c r="M17" s="112"/>
      <c r="N17" s="112"/>
      <c r="O17" s="112">
        <v>6</v>
      </c>
      <c r="P17" s="112"/>
      <c r="Q17" s="112"/>
      <c r="R17" s="112">
        <v>12.5</v>
      </c>
      <c r="S17" s="112"/>
      <c r="T17" s="112"/>
      <c r="U17" s="142"/>
      <c r="V17" s="112"/>
      <c r="W17" s="112"/>
      <c r="X17" s="112"/>
      <c r="Y17" s="112"/>
      <c r="Z17" s="112"/>
      <c r="AA17" s="115">
        <f t="shared" si="0"/>
        <v>211.7</v>
      </c>
      <c r="AB17" s="115">
        <v>2.5</v>
      </c>
      <c r="AC17" s="119">
        <f t="shared" si="1"/>
        <v>214.2</v>
      </c>
      <c r="AD17" s="95">
        <v>1725</v>
      </c>
      <c r="AE17" s="90"/>
    </row>
    <row r="18" spans="1:31" x14ac:dyDescent="0.2">
      <c r="A18" s="2">
        <v>45097</v>
      </c>
      <c r="B18" s="93" t="s">
        <v>198</v>
      </c>
      <c r="C18" s="104" t="s">
        <v>179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>
        <v>787.15</v>
      </c>
      <c r="U18" s="112"/>
      <c r="V18" s="112"/>
      <c r="W18" s="112"/>
      <c r="X18" s="112"/>
      <c r="Y18" s="112"/>
      <c r="Z18" s="112"/>
      <c r="AA18" s="115">
        <f t="shared" si="0"/>
        <v>787.15</v>
      </c>
      <c r="AB18" s="115"/>
      <c r="AC18" s="119">
        <f t="shared" si="1"/>
        <v>787.15</v>
      </c>
      <c r="AD18" s="139" t="s">
        <v>179</v>
      </c>
      <c r="AE18" s="90"/>
    </row>
    <row r="19" spans="1:31" x14ac:dyDescent="0.2">
      <c r="A19" s="2">
        <v>45097</v>
      </c>
      <c r="B19" s="93" t="s">
        <v>197</v>
      </c>
      <c r="C19" s="104" t="s">
        <v>179</v>
      </c>
      <c r="D19" s="112"/>
      <c r="E19" s="112"/>
      <c r="F19" s="112"/>
      <c r="G19" s="112"/>
      <c r="H19" s="112"/>
      <c r="I19" s="112">
        <v>717.66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 t="s">
        <v>104</v>
      </c>
      <c r="U19" s="112"/>
      <c r="V19" s="112"/>
      <c r="W19" s="112"/>
      <c r="X19" s="112"/>
      <c r="Y19" s="112"/>
      <c r="Z19" s="112"/>
      <c r="AA19" s="115">
        <f t="shared" si="0"/>
        <v>717.66</v>
      </c>
      <c r="AB19" s="115"/>
      <c r="AC19" s="119">
        <f t="shared" si="1"/>
        <v>717.66</v>
      </c>
      <c r="AD19" s="95" t="s">
        <v>179</v>
      </c>
      <c r="AE19" s="90"/>
    </row>
    <row r="20" spans="1:31" x14ac:dyDescent="0.2">
      <c r="A20" s="2">
        <v>45098</v>
      </c>
      <c r="B20" s="93" t="s">
        <v>205</v>
      </c>
      <c r="C20" s="104">
        <v>10</v>
      </c>
      <c r="D20" s="140"/>
      <c r="E20" s="140"/>
      <c r="F20" s="140"/>
      <c r="G20" s="113"/>
      <c r="H20" s="140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>
        <v>200</v>
      </c>
      <c r="V20" s="112"/>
      <c r="W20" s="112"/>
      <c r="X20" s="112"/>
      <c r="Y20" s="112"/>
      <c r="Z20" s="112"/>
      <c r="AA20" s="115">
        <f t="shared" si="0"/>
        <v>200</v>
      </c>
      <c r="AB20" s="115"/>
      <c r="AC20" s="119">
        <f t="shared" si="1"/>
        <v>200</v>
      </c>
      <c r="AD20" s="95">
        <v>1726</v>
      </c>
      <c r="AE20" s="90"/>
    </row>
    <row r="21" spans="1:31" x14ac:dyDescent="0.2">
      <c r="A21" s="2">
        <v>45111</v>
      </c>
      <c r="B21" s="144" t="s">
        <v>203</v>
      </c>
      <c r="C21" s="104">
        <v>11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>
        <v>40.409999999999997</v>
      </c>
      <c r="S21" s="112"/>
      <c r="T21" s="112"/>
      <c r="U21" s="112"/>
      <c r="V21" s="112"/>
      <c r="W21" s="112"/>
      <c r="X21" s="112"/>
      <c r="Y21" s="112"/>
      <c r="Z21" s="112"/>
      <c r="AA21" s="115">
        <f t="shared" si="0"/>
        <v>40.409999999999997</v>
      </c>
      <c r="AB21" s="115"/>
      <c r="AC21" s="119">
        <f t="shared" si="1"/>
        <v>40.409999999999997</v>
      </c>
      <c r="AD21" s="10">
        <v>1727</v>
      </c>
      <c r="AE21" s="90"/>
    </row>
    <row r="22" spans="1:31" x14ac:dyDescent="0.2">
      <c r="A22" s="138">
        <v>45111</v>
      </c>
      <c r="B22" s="93" t="s">
        <v>206</v>
      </c>
      <c r="C22" s="104">
        <v>12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>
        <v>684.9</v>
      </c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5">
        <f t="shared" si="0"/>
        <v>684.9</v>
      </c>
      <c r="AB22" s="115">
        <v>136.97999999999999</v>
      </c>
      <c r="AC22" s="119">
        <f t="shared" si="1"/>
        <v>821.88</v>
      </c>
      <c r="AD22" s="10">
        <v>1728</v>
      </c>
      <c r="AE22" s="90"/>
    </row>
    <row r="23" spans="1:31" x14ac:dyDescent="0.2">
      <c r="A23" s="138">
        <v>45125</v>
      </c>
      <c r="B23" s="93" t="s">
        <v>198</v>
      </c>
      <c r="C23" s="104">
        <v>13</v>
      </c>
      <c r="D23" s="114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5">
        <f t="shared" si="0"/>
        <v>0</v>
      </c>
      <c r="AB23" s="115"/>
      <c r="AC23" s="119">
        <f t="shared" si="1"/>
        <v>0</v>
      </c>
      <c r="AD23" s="95">
        <v>1729</v>
      </c>
      <c r="AE23" s="90" t="s">
        <v>207</v>
      </c>
    </row>
    <row r="24" spans="1:31" x14ac:dyDescent="0.2">
      <c r="A24" s="138">
        <v>45125</v>
      </c>
      <c r="B24" s="93" t="s">
        <v>202</v>
      </c>
      <c r="C24" s="104">
        <v>14</v>
      </c>
      <c r="D24" s="112"/>
      <c r="E24" s="112"/>
      <c r="F24" s="112"/>
      <c r="G24" s="112"/>
      <c r="H24" s="112"/>
      <c r="I24" s="112"/>
      <c r="J24" s="112">
        <v>20</v>
      </c>
      <c r="K24" s="112">
        <v>11.88</v>
      </c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5">
        <f t="shared" si="0"/>
        <v>31.880000000000003</v>
      </c>
      <c r="AB24" s="115">
        <v>2.37</v>
      </c>
      <c r="AC24" s="119">
        <f t="shared" si="1"/>
        <v>34.25</v>
      </c>
      <c r="AD24" s="139">
        <v>1730</v>
      </c>
      <c r="AE24" s="90"/>
    </row>
    <row r="25" spans="1:31" x14ac:dyDescent="0.2">
      <c r="A25" s="138">
        <v>45125</v>
      </c>
      <c r="B25" s="93" t="s">
        <v>197</v>
      </c>
      <c r="C25" s="104" t="s">
        <v>179</v>
      </c>
      <c r="D25" s="112"/>
      <c r="E25" s="112"/>
      <c r="F25" s="112"/>
      <c r="G25" s="112"/>
      <c r="H25" s="112"/>
      <c r="I25" s="112">
        <v>717.66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5">
        <f t="shared" si="0"/>
        <v>717.66</v>
      </c>
      <c r="AB25" s="115"/>
      <c r="AC25" s="119">
        <f t="shared" si="1"/>
        <v>717.66</v>
      </c>
      <c r="AD25" s="95" t="s">
        <v>179</v>
      </c>
      <c r="AE25" s="90"/>
    </row>
    <row r="26" spans="1:31" x14ac:dyDescent="0.2">
      <c r="A26" s="138">
        <v>45125</v>
      </c>
      <c r="B26" s="93" t="s">
        <v>198</v>
      </c>
      <c r="C26" s="104" t="s">
        <v>179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>
        <v>787.15</v>
      </c>
      <c r="U26" s="112"/>
      <c r="V26" s="112"/>
      <c r="W26" s="112"/>
      <c r="X26" s="112"/>
      <c r="Y26" s="112"/>
      <c r="Z26" s="112"/>
      <c r="AA26" s="115">
        <f t="shared" si="0"/>
        <v>787.15</v>
      </c>
      <c r="AB26" s="115"/>
      <c r="AC26" s="119">
        <f t="shared" si="1"/>
        <v>787.15</v>
      </c>
      <c r="AD26" s="139" t="s">
        <v>179</v>
      </c>
      <c r="AE26" s="90"/>
    </row>
    <row r="27" spans="1:31" x14ac:dyDescent="0.2">
      <c r="A27" s="138">
        <v>45153</v>
      </c>
      <c r="B27" s="93" t="s">
        <v>197</v>
      </c>
      <c r="C27" s="104" t="s">
        <v>179</v>
      </c>
      <c r="D27" s="140"/>
      <c r="E27" s="140"/>
      <c r="F27" s="113"/>
      <c r="G27" s="140"/>
      <c r="H27" s="112"/>
      <c r="I27" s="112">
        <v>717.66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5">
        <f t="shared" si="0"/>
        <v>717.66</v>
      </c>
      <c r="AB27" s="115"/>
      <c r="AC27" s="119">
        <f t="shared" si="1"/>
        <v>717.66</v>
      </c>
      <c r="AD27" s="139" t="s">
        <v>179</v>
      </c>
      <c r="AE27" s="90"/>
    </row>
    <row r="28" spans="1:31" x14ac:dyDescent="0.2">
      <c r="A28" s="138">
        <v>45153</v>
      </c>
      <c r="B28" s="93" t="s">
        <v>198</v>
      </c>
      <c r="C28" s="104" t="s">
        <v>179</v>
      </c>
      <c r="D28" s="140"/>
      <c r="E28" s="113"/>
      <c r="F28" s="140"/>
      <c r="G28" s="113"/>
      <c r="H28" s="112"/>
      <c r="I28" s="112"/>
      <c r="J28" s="112"/>
      <c r="K28" s="112"/>
      <c r="L28" s="142"/>
      <c r="M28" s="112"/>
      <c r="N28" s="112"/>
      <c r="O28" s="112"/>
      <c r="P28" s="112"/>
      <c r="Q28" s="112"/>
      <c r="R28" s="112"/>
      <c r="S28" s="112"/>
      <c r="T28" s="112">
        <v>787.15</v>
      </c>
      <c r="U28" s="112"/>
      <c r="V28" s="112"/>
      <c r="W28" s="112"/>
      <c r="X28" s="112"/>
      <c r="Y28" s="112"/>
      <c r="Z28" s="112"/>
      <c r="AA28" s="115">
        <f t="shared" si="0"/>
        <v>787.15</v>
      </c>
      <c r="AB28" s="115"/>
      <c r="AC28" s="119">
        <f t="shared" si="1"/>
        <v>787.15</v>
      </c>
      <c r="AD28" s="95" t="s">
        <v>179</v>
      </c>
      <c r="AE28" s="90"/>
    </row>
    <row r="29" spans="1:31" x14ac:dyDescent="0.2">
      <c r="A29" s="138">
        <v>45148</v>
      </c>
      <c r="B29" s="93" t="s">
        <v>210</v>
      </c>
      <c r="C29" s="104">
        <v>15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>
        <v>1634.37</v>
      </c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5">
        <f t="shared" si="0"/>
        <v>1634.37</v>
      </c>
      <c r="AB29" s="115">
        <v>326.87</v>
      </c>
      <c r="AC29" s="119">
        <f t="shared" si="1"/>
        <v>1961.2399999999998</v>
      </c>
      <c r="AD29">
        <v>1731</v>
      </c>
      <c r="AE29" s="90"/>
    </row>
    <row r="30" spans="1:31" x14ac:dyDescent="0.2">
      <c r="A30" s="138">
        <v>45154</v>
      </c>
      <c r="B30" s="93" t="s">
        <v>203</v>
      </c>
      <c r="C30" s="104">
        <v>16</v>
      </c>
      <c r="D30" s="112"/>
      <c r="E30" s="112"/>
      <c r="F30" s="112"/>
      <c r="G30" s="114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>
        <v>60</v>
      </c>
      <c r="U30" s="112"/>
      <c r="V30" s="112"/>
      <c r="W30" s="112"/>
      <c r="X30" s="112"/>
      <c r="Y30" s="112"/>
      <c r="Z30" s="112"/>
      <c r="AA30" s="115">
        <f t="shared" si="0"/>
        <v>60</v>
      </c>
      <c r="AB30" s="115"/>
      <c r="AC30" s="119">
        <f t="shared" si="1"/>
        <v>60</v>
      </c>
      <c r="AD30" s="10">
        <v>1732</v>
      </c>
      <c r="AE30" s="90"/>
    </row>
    <row r="31" spans="1:31" x14ac:dyDescent="0.2">
      <c r="A31" s="138">
        <v>45154</v>
      </c>
      <c r="B31" s="93" t="s">
        <v>209</v>
      </c>
      <c r="C31" s="104">
        <v>17</v>
      </c>
      <c r="D31" s="112"/>
      <c r="E31" s="112"/>
      <c r="F31" s="112"/>
      <c r="G31" s="114"/>
      <c r="H31" s="112"/>
      <c r="I31" s="112"/>
      <c r="J31" s="112"/>
      <c r="K31" s="112"/>
      <c r="L31" s="112">
        <v>210</v>
      </c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5">
        <f t="shared" si="0"/>
        <v>210</v>
      </c>
      <c r="AB31" s="115">
        <v>42</v>
      </c>
      <c r="AC31" s="119">
        <f t="shared" si="1"/>
        <v>252</v>
      </c>
      <c r="AD31" s="71">
        <v>1733</v>
      </c>
      <c r="AE31" s="90"/>
    </row>
    <row r="32" spans="1:31" x14ac:dyDescent="0.2">
      <c r="A32" s="138">
        <v>45173</v>
      </c>
      <c r="B32" s="93" t="s">
        <v>203</v>
      </c>
      <c r="C32" s="104">
        <v>18</v>
      </c>
      <c r="D32" s="114"/>
      <c r="E32" s="114"/>
      <c r="F32" s="114"/>
      <c r="G32" s="113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>
        <v>40</v>
      </c>
      <c r="U32" s="112"/>
      <c r="V32" s="112"/>
      <c r="W32" s="112"/>
      <c r="X32" s="112"/>
      <c r="Y32" s="112"/>
      <c r="Z32" s="112"/>
      <c r="AA32" s="115">
        <f t="shared" si="0"/>
        <v>40</v>
      </c>
      <c r="AB32" s="115"/>
      <c r="AC32" s="119">
        <f t="shared" si="1"/>
        <v>40</v>
      </c>
      <c r="AD32" s="139">
        <v>1734</v>
      </c>
      <c r="AE32" s="90"/>
    </row>
    <row r="33" spans="1:35" x14ac:dyDescent="0.2">
      <c r="A33" s="138">
        <v>45180</v>
      </c>
      <c r="B33" s="93" t="s">
        <v>198</v>
      </c>
      <c r="C33" s="104">
        <v>19</v>
      </c>
      <c r="D33" s="112"/>
      <c r="E33" s="112"/>
      <c r="F33" s="112"/>
      <c r="G33" s="113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>
        <v>150</v>
      </c>
      <c r="S33" s="112"/>
      <c r="T33" s="112"/>
      <c r="U33" s="112"/>
      <c r="V33" s="112"/>
      <c r="W33" s="112"/>
      <c r="X33" s="112"/>
      <c r="Y33" s="112"/>
      <c r="Z33" s="112"/>
      <c r="AA33" s="115">
        <f t="shared" si="0"/>
        <v>150</v>
      </c>
      <c r="AB33" s="115"/>
      <c r="AC33" s="119">
        <f t="shared" si="1"/>
        <v>150</v>
      </c>
      <c r="AD33" s="95">
        <v>1735</v>
      </c>
      <c r="AE33" s="90" t="s">
        <v>211</v>
      </c>
    </row>
    <row r="34" spans="1:35" x14ac:dyDescent="0.2">
      <c r="A34" s="2">
        <v>45181</v>
      </c>
      <c r="B34" s="93" t="s">
        <v>198</v>
      </c>
      <c r="C34" s="104" t="s">
        <v>179</v>
      </c>
      <c r="D34" s="140"/>
      <c r="E34" s="140"/>
      <c r="F34" s="113"/>
      <c r="G34" s="113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>
        <v>787.15</v>
      </c>
      <c r="U34" s="112"/>
      <c r="V34" s="112"/>
      <c r="W34" s="112"/>
      <c r="X34" s="112"/>
      <c r="Y34" s="112"/>
      <c r="Z34" s="112"/>
      <c r="AA34" s="115">
        <f t="shared" si="0"/>
        <v>787.15</v>
      </c>
      <c r="AB34" s="115"/>
      <c r="AC34" s="119">
        <f t="shared" si="1"/>
        <v>787.15</v>
      </c>
      <c r="AD34" s="139" t="s">
        <v>179</v>
      </c>
      <c r="AE34" s="90"/>
    </row>
    <row r="35" spans="1:35" x14ac:dyDescent="0.2">
      <c r="A35" s="138">
        <v>45181</v>
      </c>
      <c r="B35" s="93" t="s">
        <v>197</v>
      </c>
      <c r="C35" s="104" t="s">
        <v>179</v>
      </c>
      <c r="D35" s="140"/>
      <c r="E35" s="140"/>
      <c r="F35" s="113"/>
      <c r="G35" s="113"/>
      <c r="H35" s="140"/>
      <c r="I35" s="112">
        <v>717.66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5">
        <f t="shared" si="0"/>
        <v>717.66</v>
      </c>
      <c r="AB35" s="115"/>
      <c r="AC35" s="119">
        <f t="shared" si="1"/>
        <v>717.66</v>
      </c>
      <c r="AD35" s="139" t="s">
        <v>179</v>
      </c>
      <c r="AE35" s="90"/>
    </row>
    <row r="36" spans="1:35" x14ac:dyDescent="0.2">
      <c r="A36" s="138">
        <v>45216</v>
      </c>
      <c r="B36" s="93" t="s">
        <v>198</v>
      </c>
      <c r="C36" s="104" t="s">
        <v>179</v>
      </c>
      <c r="D36" s="112"/>
      <c r="E36" s="112"/>
      <c r="F36" s="112"/>
      <c r="G36" s="114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>
        <v>787.15</v>
      </c>
      <c r="U36" s="112"/>
      <c r="V36" s="112"/>
      <c r="W36" s="112"/>
      <c r="X36" s="112"/>
      <c r="Y36" s="112"/>
      <c r="Z36" s="112"/>
      <c r="AA36" s="115">
        <f t="shared" si="0"/>
        <v>787.15</v>
      </c>
      <c r="AB36" s="115"/>
      <c r="AC36" s="119">
        <f t="shared" si="1"/>
        <v>787.15</v>
      </c>
      <c r="AD36" s="139" t="s">
        <v>179</v>
      </c>
      <c r="AE36" s="90"/>
    </row>
    <row r="37" spans="1:35" x14ac:dyDescent="0.2">
      <c r="A37" s="138">
        <v>45216</v>
      </c>
      <c r="B37" s="93" t="s">
        <v>197</v>
      </c>
      <c r="C37" s="104" t="s">
        <v>179</v>
      </c>
      <c r="D37" s="112"/>
      <c r="E37" s="112"/>
      <c r="F37" s="112"/>
      <c r="G37" s="112"/>
      <c r="H37" s="112"/>
      <c r="I37" s="112">
        <v>717.66</v>
      </c>
      <c r="J37" s="112"/>
      <c r="K37" s="112"/>
      <c r="L37" s="14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5">
        <f t="shared" ref="AA37:AA68" si="2">SUM(I37:Z37)</f>
        <v>717.66</v>
      </c>
      <c r="AB37" s="115"/>
      <c r="AC37" s="119">
        <f t="shared" ref="AC37:AC68" si="3">SUM(AA37:AB37)</f>
        <v>717.66</v>
      </c>
      <c r="AD37" s="139" t="s">
        <v>179</v>
      </c>
      <c r="AE37" s="90"/>
    </row>
    <row r="38" spans="1:35" x14ac:dyDescent="0.2">
      <c r="A38" s="138">
        <v>45044</v>
      </c>
      <c r="B38" s="93" t="s">
        <v>2</v>
      </c>
      <c r="C38" s="104"/>
      <c r="D38" s="140"/>
      <c r="F38" s="113"/>
      <c r="G38" s="114">
        <v>12.87</v>
      </c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5">
        <f t="shared" si="2"/>
        <v>0</v>
      </c>
      <c r="AB38" s="115"/>
      <c r="AC38" s="119">
        <f t="shared" si="3"/>
        <v>0</v>
      </c>
      <c r="AD38" s="10"/>
      <c r="AE38" s="90"/>
    </row>
    <row r="39" spans="1:35" x14ac:dyDescent="0.2">
      <c r="A39" s="138">
        <v>45077</v>
      </c>
      <c r="B39" s="93" t="s">
        <v>2</v>
      </c>
      <c r="C39" s="104"/>
      <c r="D39" s="114"/>
      <c r="F39" s="114"/>
      <c r="G39" s="114">
        <v>34.630000000000003</v>
      </c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5">
        <f t="shared" si="2"/>
        <v>0</v>
      </c>
      <c r="AB39" s="115"/>
      <c r="AC39" s="119">
        <f t="shared" si="3"/>
        <v>0</v>
      </c>
      <c r="AD39" s="139"/>
      <c r="AE39" s="90"/>
    </row>
    <row r="40" spans="1:35" s="63" customFormat="1" x14ac:dyDescent="0.2">
      <c r="A40" s="138">
        <v>45107</v>
      </c>
      <c r="B40" s="93" t="s">
        <v>2</v>
      </c>
      <c r="C40" s="104"/>
      <c r="D40" s="112"/>
      <c r="E40" s="148"/>
      <c r="F40" s="112"/>
      <c r="G40" s="112">
        <v>32.51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5">
        <f t="shared" si="2"/>
        <v>0</v>
      </c>
      <c r="AB40" s="115"/>
      <c r="AC40" s="119">
        <f t="shared" si="3"/>
        <v>0</v>
      </c>
      <c r="AD40" s="95"/>
      <c r="AE40" s="90"/>
      <c r="AF40"/>
      <c r="AG40"/>
      <c r="AH40"/>
      <c r="AI40"/>
    </row>
    <row r="41" spans="1:35" s="63" customFormat="1" x14ac:dyDescent="0.2">
      <c r="A41" s="138">
        <v>45138</v>
      </c>
      <c r="B41" s="93" t="s">
        <v>2</v>
      </c>
      <c r="C41" s="104"/>
      <c r="D41" s="114"/>
      <c r="E41" s="148"/>
      <c r="F41" s="114"/>
      <c r="G41" s="114">
        <v>35.61</v>
      </c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5">
        <f t="shared" si="2"/>
        <v>0</v>
      </c>
      <c r="AB41" s="115"/>
      <c r="AC41" s="119">
        <f t="shared" si="3"/>
        <v>0</v>
      </c>
      <c r="AD41" s="139"/>
      <c r="AE41" s="90"/>
      <c r="AF41"/>
      <c r="AG41"/>
      <c r="AH41"/>
      <c r="AI41"/>
    </row>
    <row r="42" spans="1:35" s="63" customFormat="1" x14ac:dyDescent="0.2">
      <c r="A42" s="138">
        <v>45169</v>
      </c>
      <c r="B42" s="93" t="s">
        <v>2</v>
      </c>
      <c r="C42" s="104"/>
      <c r="D42" s="112"/>
      <c r="E42" s="148"/>
      <c r="F42" s="112"/>
      <c r="G42" s="112">
        <v>34.64</v>
      </c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5">
        <f t="shared" si="2"/>
        <v>0</v>
      </c>
      <c r="AB42" s="115"/>
      <c r="AC42" s="119">
        <f t="shared" si="3"/>
        <v>0</v>
      </c>
      <c r="AD42" s="139"/>
      <c r="AE42" s="90"/>
      <c r="AF42"/>
      <c r="AG42"/>
      <c r="AH42"/>
      <c r="AI42"/>
    </row>
    <row r="43" spans="1:35" s="63" customFormat="1" x14ac:dyDescent="0.2">
      <c r="A43" s="138">
        <v>45198</v>
      </c>
      <c r="B43" s="93" t="s">
        <v>2</v>
      </c>
      <c r="C43" s="104"/>
      <c r="D43" s="112"/>
      <c r="E43" s="148"/>
      <c r="F43" s="112"/>
      <c r="G43" s="112">
        <v>29.96</v>
      </c>
      <c r="H43" s="112"/>
      <c r="I43" s="112"/>
      <c r="J43" s="112"/>
      <c r="K43" s="112"/>
      <c r="L43" s="112"/>
      <c r="M43" s="143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5">
        <f t="shared" si="2"/>
        <v>0</v>
      </c>
      <c r="AB43" s="115"/>
      <c r="AC43" s="119">
        <f t="shared" si="3"/>
        <v>0</v>
      </c>
      <c r="AD43" s="139"/>
      <c r="AE43" s="90"/>
      <c r="AF43"/>
      <c r="AG43"/>
      <c r="AH43"/>
      <c r="AI43"/>
    </row>
    <row r="44" spans="1:35" x14ac:dyDescent="0.2">
      <c r="A44" s="138">
        <v>45215</v>
      </c>
      <c r="B44" s="93" t="s">
        <v>212</v>
      </c>
      <c r="C44" s="104">
        <v>20</v>
      </c>
      <c r="D44" s="140"/>
      <c r="E44" s="114"/>
      <c r="F44" s="113"/>
      <c r="G44" s="113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>
        <v>1840</v>
      </c>
      <c r="S44" s="112"/>
      <c r="T44" s="112"/>
      <c r="U44" s="112"/>
      <c r="V44" s="112"/>
      <c r="W44" s="112"/>
      <c r="X44" s="112"/>
      <c r="Y44" s="112"/>
      <c r="Z44" s="112"/>
      <c r="AA44" s="115">
        <f t="shared" si="2"/>
        <v>1840</v>
      </c>
      <c r="AB44" s="115">
        <v>368</v>
      </c>
      <c r="AC44" s="119">
        <f t="shared" si="3"/>
        <v>2208</v>
      </c>
      <c r="AD44" s="10">
        <v>1736</v>
      </c>
      <c r="AE44" s="90"/>
    </row>
    <row r="45" spans="1:35" ht="12.75" customHeight="1" x14ac:dyDescent="0.2">
      <c r="A45" s="138">
        <v>45216</v>
      </c>
      <c r="B45" s="93" t="s">
        <v>213</v>
      </c>
      <c r="C45" s="104">
        <v>21</v>
      </c>
      <c r="D45" s="112"/>
      <c r="E45" s="112"/>
      <c r="F45" s="112"/>
      <c r="G45" s="114"/>
      <c r="H45" s="112"/>
      <c r="I45" s="112"/>
      <c r="J45" s="112"/>
      <c r="K45" s="112">
        <v>3.68</v>
      </c>
      <c r="L45" s="112"/>
      <c r="M45" s="112"/>
      <c r="N45" s="112"/>
      <c r="O45" s="112">
        <v>6</v>
      </c>
      <c r="P45" s="112"/>
      <c r="Q45" s="112"/>
      <c r="R45" s="112">
        <v>37.5</v>
      </c>
      <c r="S45" s="112">
        <v>73.86</v>
      </c>
      <c r="T45" s="112"/>
      <c r="U45" s="112"/>
      <c r="V45" s="112"/>
      <c r="W45" s="112">
        <v>12</v>
      </c>
      <c r="X45" s="112"/>
      <c r="Y45" s="112"/>
      <c r="Z45" s="112"/>
      <c r="AA45" s="115">
        <f t="shared" si="2"/>
        <v>133.04</v>
      </c>
      <c r="AB45" s="115">
        <v>7.5</v>
      </c>
      <c r="AC45" s="119">
        <f t="shared" si="3"/>
        <v>140.54</v>
      </c>
      <c r="AD45" s="95">
        <v>1737</v>
      </c>
      <c r="AE45" s="90"/>
    </row>
    <row r="46" spans="1:35" x14ac:dyDescent="0.2">
      <c r="A46" s="138">
        <v>45216</v>
      </c>
      <c r="B46" s="93" t="s">
        <v>212</v>
      </c>
      <c r="C46" s="104">
        <v>22</v>
      </c>
      <c r="D46" s="140"/>
      <c r="E46" s="140"/>
      <c r="F46" s="113"/>
      <c r="G46" s="113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>
        <v>939.67</v>
      </c>
      <c r="S46" s="112"/>
      <c r="T46" s="112"/>
      <c r="U46" s="112"/>
      <c r="V46" s="112"/>
      <c r="W46" s="112"/>
      <c r="X46" s="112"/>
      <c r="Y46" s="112"/>
      <c r="Z46" s="112"/>
      <c r="AA46" s="115">
        <f t="shared" si="2"/>
        <v>939.67</v>
      </c>
      <c r="AB46" s="115">
        <v>187.93</v>
      </c>
      <c r="AC46" s="119">
        <f t="shared" si="3"/>
        <v>1127.5999999999999</v>
      </c>
      <c r="AD46" s="95">
        <v>1738</v>
      </c>
      <c r="AE46" s="90"/>
    </row>
    <row r="47" spans="1:35" x14ac:dyDescent="0.2">
      <c r="A47" s="138">
        <v>45231</v>
      </c>
      <c r="B47" s="93" t="s">
        <v>214</v>
      </c>
      <c r="C47" s="104"/>
      <c r="D47" s="112"/>
      <c r="E47" s="114"/>
      <c r="F47" s="114">
        <v>10000</v>
      </c>
      <c r="G47" s="113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5">
        <f t="shared" si="2"/>
        <v>0</v>
      </c>
      <c r="AB47" s="115"/>
      <c r="AC47" s="119">
        <f t="shared" si="3"/>
        <v>0</v>
      </c>
      <c r="AD47" s="71"/>
      <c r="AE47" s="90"/>
    </row>
    <row r="48" spans="1:35" x14ac:dyDescent="0.2">
      <c r="A48" s="138">
        <v>45226</v>
      </c>
      <c r="B48" s="93" t="s">
        <v>215</v>
      </c>
      <c r="C48" s="104">
        <v>23</v>
      </c>
      <c r="D48" s="112"/>
      <c r="E48" s="112"/>
      <c r="F48" s="112"/>
      <c r="G48" s="112"/>
      <c r="H48" s="112"/>
      <c r="I48" s="112"/>
      <c r="J48" s="112"/>
      <c r="K48" s="112"/>
      <c r="L48" s="142"/>
      <c r="M48" s="112"/>
      <c r="N48" s="112"/>
      <c r="O48" s="112"/>
      <c r="P48" s="112"/>
      <c r="Q48" s="112">
        <v>1200</v>
      </c>
      <c r="R48" s="112"/>
      <c r="S48" s="112"/>
      <c r="T48" s="112"/>
      <c r="U48" s="112"/>
      <c r="V48" s="112"/>
      <c r="W48" s="112"/>
      <c r="X48" s="112"/>
      <c r="Y48" s="112"/>
      <c r="Z48" s="112"/>
      <c r="AA48" s="115">
        <f t="shared" si="2"/>
        <v>1200</v>
      </c>
      <c r="AB48" s="115"/>
      <c r="AC48" s="119">
        <f t="shared" si="3"/>
        <v>1200</v>
      </c>
      <c r="AD48" s="95">
        <v>1739</v>
      </c>
      <c r="AE48" s="90"/>
    </row>
    <row r="49" spans="1:32" x14ac:dyDescent="0.2">
      <c r="A49" s="138">
        <v>45226</v>
      </c>
      <c r="B49" s="93" t="s">
        <v>204</v>
      </c>
      <c r="C49" s="25">
        <v>24</v>
      </c>
      <c r="D49" s="112"/>
      <c r="E49" s="112"/>
      <c r="F49" s="113"/>
      <c r="G49" s="113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>
        <v>700</v>
      </c>
      <c r="S49" s="112"/>
      <c r="T49" s="112"/>
      <c r="U49" s="112"/>
      <c r="V49" s="112"/>
      <c r="W49" s="112"/>
      <c r="X49" s="112"/>
      <c r="Y49" s="112"/>
      <c r="Z49" s="112"/>
      <c r="AA49" s="115">
        <f t="shared" si="2"/>
        <v>700</v>
      </c>
      <c r="AB49" s="115">
        <v>140</v>
      </c>
      <c r="AC49" s="119">
        <f t="shared" si="3"/>
        <v>840</v>
      </c>
      <c r="AD49" s="10">
        <v>1740</v>
      </c>
      <c r="AE49" s="90"/>
    </row>
    <row r="50" spans="1:32" x14ac:dyDescent="0.2">
      <c r="A50" s="138">
        <v>45230</v>
      </c>
      <c r="B50" s="93" t="s">
        <v>203</v>
      </c>
      <c r="C50" s="104">
        <v>25</v>
      </c>
      <c r="D50" s="140"/>
      <c r="E50" s="140"/>
      <c r="F50" s="113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>
        <v>100.41</v>
      </c>
      <c r="S50" s="112"/>
      <c r="T50" s="112"/>
      <c r="U50" s="112"/>
      <c r="V50" s="112"/>
      <c r="W50" s="112"/>
      <c r="X50" s="112"/>
      <c r="Y50" s="112"/>
      <c r="Z50" s="112"/>
      <c r="AA50" s="115">
        <f t="shared" si="2"/>
        <v>100.41</v>
      </c>
      <c r="AB50" s="115"/>
      <c r="AC50" s="119">
        <f t="shared" si="3"/>
        <v>100.41</v>
      </c>
      <c r="AD50" s="139">
        <v>1741</v>
      </c>
    </row>
    <row r="51" spans="1:32" x14ac:dyDescent="0.2">
      <c r="A51" s="138">
        <v>45251</v>
      </c>
      <c r="B51" s="93" t="s">
        <v>198</v>
      </c>
      <c r="C51" s="104" t="s">
        <v>179</v>
      </c>
      <c r="D51" s="112"/>
      <c r="E51" s="112"/>
      <c r="F51" s="112"/>
      <c r="G51" s="112"/>
      <c r="H51" s="112"/>
      <c r="I51" s="112"/>
      <c r="J51" s="112"/>
      <c r="K51" s="112"/>
      <c r="L51" s="142"/>
      <c r="M51" s="112"/>
      <c r="N51" s="112"/>
      <c r="O51" s="112"/>
      <c r="P51" s="112"/>
      <c r="Q51" s="112"/>
      <c r="R51" s="112"/>
      <c r="S51" s="112"/>
      <c r="T51" s="112">
        <v>787.15</v>
      </c>
      <c r="U51" s="112"/>
      <c r="V51" s="112"/>
      <c r="W51" s="112"/>
      <c r="X51" s="112"/>
      <c r="Y51" s="112"/>
      <c r="Z51" s="112"/>
      <c r="AA51" s="115">
        <f t="shared" si="2"/>
        <v>787.15</v>
      </c>
      <c r="AB51" s="115"/>
      <c r="AC51" s="119">
        <f t="shared" si="3"/>
        <v>787.15</v>
      </c>
      <c r="AD51" s="139" t="s">
        <v>179</v>
      </c>
      <c r="AE51" s="90"/>
    </row>
    <row r="52" spans="1:32" x14ac:dyDescent="0.2">
      <c r="A52" s="138">
        <v>45251</v>
      </c>
      <c r="B52" s="93" t="s">
        <v>197</v>
      </c>
      <c r="C52" s="104" t="s">
        <v>179</v>
      </c>
      <c r="D52" s="140"/>
      <c r="E52" s="140"/>
      <c r="F52" s="140"/>
      <c r="G52" s="113"/>
      <c r="H52" s="112"/>
      <c r="I52" s="112">
        <v>717.66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5">
        <f t="shared" si="2"/>
        <v>717.66</v>
      </c>
      <c r="AB52" s="115"/>
      <c r="AC52" s="119">
        <f t="shared" si="3"/>
        <v>717.66</v>
      </c>
      <c r="AD52" s="139" t="s">
        <v>179</v>
      </c>
      <c r="AE52" s="90"/>
    </row>
    <row r="53" spans="1:32" x14ac:dyDescent="0.2">
      <c r="A53" s="138">
        <v>45251</v>
      </c>
      <c r="B53" s="93" t="s">
        <v>198</v>
      </c>
      <c r="C53" s="104">
        <v>26</v>
      </c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>
        <v>220</v>
      </c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5">
        <f t="shared" si="2"/>
        <v>220</v>
      </c>
      <c r="AB53" s="115"/>
      <c r="AC53" s="119">
        <f t="shared" si="3"/>
        <v>220</v>
      </c>
      <c r="AD53" s="139">
        <v>1742</v>
      </c>
      <c r="AE53" s="90"/>
    </row>
    <row r="54" spans="1:32" x14ac:dyDescent="0.2">
      <c r="A54" s="138">
        <v>45251</v>
      </c>
      <c r="B54" s="93" t="s">
        <v>216</v>
      </c>
      <c r="C54" s="104">
        <v>27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>
        <v>0</v>
      </c>
      <c r="T54" s="112"/>
      <c r="U54" s="112"/>
      <c r="V54" s="112"/>
      <c r="W54" s="112"/>
      <c r="X54" s="112"/>
      <c r="Y54" s="112"/>
      <c r="Z54" s="112"/>
      <c r="AA54" s="115">
        <f t="shared" si="2"/>
        <v>0</v>
      </c>
      <c r="AB54" s="115"/>
      <c r="AC54" s="119">
        <f t="shared" si="3"/>
        <v>0</v>
      </c>
      <c r="AD54" s="139">
        <v>1743</v>
      </c>
      <c r="AE54" s="90" t="s">
        <v>226</v>
      </c>
    </row>
    <row r="55" spans="1:32" x14ac:dyDescent="0.2">
      <c r="A55" s="138">
        <v>45251</v>
      </c>
      <c r="B55" s="93" t="s">
        <v>217</v>
      </c>
      <c r="C55" s="104">
        <v>28</v>
      </c>
      <c r="D55" s="112"/>
      <c r="E55" s="114"/>
      <c r="F55" s="114"/>
      <c r="G55" s="113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>
        <v>50</v>
      </c>
      <c r="T55" s="112"/>
      <c r="U55" s="112"/>
      <c r="V55" s="112"/>
      <c r="W55" s="112"/>
      <c r="X55" s="112"/>
      <c r="Y55" s="112"/>
      <c r="Z55" s="112"/>
      <c r="AA55" s="115">
        <f t="shared" si="2"/>
        <v>50</v>
      </c>
      <c r="AB55" s="115"/>
      <c r="AC55" s="119">
        <f t="shared" si="3"/>
        <v>50</v>
      </c>
      <c r="AD55" s="95">
        <v>1744</v>
      </c>
      <c r="AE55" s="90"/>
    </row>
    <row r="56" spans="1:32" x14ac:dyDescent="0.2">
      <c r="A56" s="138">
        <v>45251</v>
      </c>
      <c r="B56" s="93" t="s">
        <v>202</v>
      </c>
      <c r="C56" s="104">
        <v>29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>
        <v>29.07</v>
      </c>
      <c r="T56" s="112"/>
      <c r="U56" s="112"/>
      <c r="V56" s="112"/>
      <c r="W56" s="112"/>
      <c r="X56" s="112"/>
      <c r="Y56" s="112"/>
      <c r="Z56" s="112"/>
      <c r="AA56" s="115">
        <f t="shared" si="2"/>
        <v>29.07</v>
      </c>
      <c r="AB56" s="115"/>
      <c r="AC56" s="119">
        <f t="shared" si="3"/>
        <v>29.07</v>
      </c>
      <c r="AD56" s="139">
        <v>1745</v>
      </c>
      <c r="AE56" s="90"/>
    </row>
    <row r="57" spans="1:32" x14ac:dyDescent="0.2">
      <c r="A57" s="138">
        <v>45279</v>
      </c>
      <c r="B57" s="93" t="s">
        <v>197</v>
      </c>
      <c r="C57" s="25" t="s">
        <v>179</v>
      </c>
      <c r="D57" s="112"/>
      <c r="E57" s="114"/>
      <c r="F57" s="113"/>
      <c r="G57" s="113"/>
      <c r="H57" s="112"/>
      <c r="I57" s="112">
        <v>717.66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5">
        <f t="shared" si="2"/>
        <v>717.66</v>
      </c>
      <c r="AB57" s="115"/>
      <c r="AC57" s="119">
        <f t="shared" si="3"/>
        <v>717.66</v>
      </c>
      <c r="AD57" s="10" t="s">
        <v>179</v>
      </c>
      <c r="AE57" s="90"/>
    </row>
    <row r="58" spans="1:32" x14ac:dyDescent="0.2">
      <c r="A58" s="138">
        <v>45278</v>
      </c>
      <c r="B58" s="93" t="s">
        <v>198</v>
      </c>
      <c r="C58" s="104" t="s">
        <v>179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>
        <v>787.15</v>
      </c>
      <c r="U58" s="112"/>
      <c r="V58" s="112"/>
      <c r="W58" s="112"/>
      <c r="X58" s="112"/>
      <c r="Y58" s="112"/>
      <c r="Z58" s="112"/>
      <c r="AA58" s="115">
        <f t="shared" si="2"/>
        <v>787.15</v>
      </c>
      <c r="AB58" s="115"/>
      <c r="AC58" s="119">
        <f t="shared" si="3"/>
        <v>787.15</v>
      </c>
      <c r="AD58" s="139" t="s">
        <v>179</v>
      </c>
      <c r="AE58" s="90"/>
    </row>
    <row r="59" spans="1:32" x14ac:dyDescent="0.2">
      <c r="A59" s="138">
        <v>45279</v>
      </c>
      <c r="B59" s="93" t="s">
        <v>218</v>
      </c>
      <c r="C59" s="104">
        <v>30</v>
      </c>
      <c r="D59" s="112"/>
      <c r="E59" s="145"/>
      <c r="F59" s="112"/>
      <c r="G59" s="112"/>
      <c r="H59" s="112"/>
      <c r="I59" s="112"/>
      <c r="J59" s="112">
        <v>180</v>
      </c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5">
        <f t="shared" si="2"/>
        <v>180</v>
      </c>
      <c r="AB59" s="115"/>
      <c r="AC59" s="119">
        <f t="shared" si="3"/>
        <v>180</v>
      </c>
      <c r="AD59" s="139">
        <v>1746</v>
      </c>
      <c r="AE59" s="90"/>
    </row>
    <row r="60" spans="1:32" x14ac:dyDescent="0.2">
      <c r="A60" s="138">
        <v>45279</v>
      </c>
      <c r="B60" s="93" t="s">
        <v>202</v>
      </c>
      <c r="C60" s="104">
        <v>31</v>
      </c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>
        <v>6</v>
      </c>
      <c r="T60" s="112"/>
      <c r="U60" s="112"/>
      <c r="V60" s="112">
        <v>40</v>
      </c>
      <c r="W60" s="112"/>
      <c r="X60" s="112"/>
      <c r="Y60" s="112"/>
      <c r="Z60" s="112"/>
      <c r="AA60" s="115">
        <f t="shared" si="2"/>
        <v>46</v>
      </c>
      <c r="AB60" s="115"/>
      <c r="AC60" s="119">
        <f t="shared" si="3"/>
        <v>46</v>
      </c>
      <c r="AD60" s="139">
        <v>1747</v>
      </c>
      <c r="AE60" s="90"/>
    </row>
    <row r="61" spans="1:32" x14ac:dyDescent="0.2">
      <c r="A61" s="138">
        <v>45300</v>
      </c>
      <c r="B61" s="93" t="s">
        <v>212</v>
      </c>
      <c r="C61" s="104">
        <v>32</v>
      </c>
      <c r="D61" s="114"/>
      <c r="E61" s="114"/>
      <c r="F61" s="114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>
        <v>2865</v>
      </c>
      <c r="S61" s="112"/>
      <c r="T61" s="112"/>
      <c r="U61" s="112"/>
      <c r="V61" s="112"/>
      <c r="W61" s="112"/>
      <c r="X61" s="112"/>
      <c r="Y61" s="112"/>
      <c r="Z61" s="112"/>
      <c r="AA61" s="115">
        <f t="shared" si="2"/>
        <v>2865</v>
      </c>
      <c r="AB61" s="115">
        <v>573</v>
      </c>
      <c r="AC61" s="119">
        <f t="shared" si="3"/>
        <v>3438</v>
      </c>
      <c r="AD61" s="10">
        <v>1748</v>
      </c>
      <c r="AE61" s="90"/>
      <c r="AF61" s="90"/>
    </row>
    <row r="62" spans="1:32" ht="14.25" customHeight="1" x14ac:dyDescent="0.2">
      <c r="A62" s="138">
        <v>45307</v>
      </c>
      <c r="B62" s="93" t="s">
        <v>197</v>
      </c>
      <c r="C62" s="104" t="s">
        <v>179</v>
      </c>
      <c r="D62" s="112"/>
      <c r="E62" s="112"/>
      <c r="F62" s="112"/>
      <c r="G62" s="112"/>
      <c r="H62" s="112"/>
      <c r="I62" s="112">
        <v>717.66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5">
        <f t="shared" si="2"/>
        <v>717.66</v>
      </c>
      <c r="AB62" s="115"/>
      <c r="AC62" s="119">
        <f t="shared" si="3"/>
        <v>717.66</v>
      </c>
      <c r="AD62" s="139" t="s">
        <v>179</v>
      </c>
      <c r="AE62" s="90"/>
      <c r="AF62" t="s">
        <v>104</v>
      </c>
    </row>
    <row r="63" spans="1:32" x14ac:dyDescent="0.2">
      <c r="A63" s="138">
        <v>45307</v>
      </c>
      <c r="B63" s="93" t="s">
        <v>198</v>
      </c>
      <c r="C63" s="104" t="s">
        <v>179</v>
      </c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>
        <v>787.15</v>
      </c>
      <c r="U63" s="112"/>
      <c r="V63" s="112"/>
      <c r="W63" s="112"/>
      <c r="X63" s="112"/>
      <c r="Y63" s="112"/>
      <c r="Z63" s="112"/>
      <c r="AA63" s="115">
        <f t="shared" si="2"/>
        <v>787.15</v>
      </c>
      <c r="AB63" s="115"/>
      <c r="AC63" s="119">
        <f t="shared" si="3"/>
        <v>787.15</v>
      </c>
      <c r="AD63" s="139" t="s">
        <v>179</v>
      </c>
      <c r="AE63" s="90"/>
    </row>
    <row r="64" spans="1:32" x14ac:dyDescent="0.2">
      <c r="A64" s="138">
        <v>45230</v>
      </c>
      <c r="B64" s="93" t="s">
        <v>2</v>
      </c>
      <c r="C64" s="25"/>
      <c r="D64" s="112"/>
      <c r="E64" s="114"/>
      <c r="F64" s="113"/>
      <c r="G64" s="113">
        <v>29.45</v>
      </c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5">
        <f t="shared" si="2"/>
        <v>0</v>
      </c>
      <c r="AB64" s="115"/>
      <c r="AC64" s="119">
        <f t="shared" si="3"/>
        <v>0</v>
      </c>
      <c r="AD64" s="10"/>
      <c r="AE64" s="90"/>
    </row>
    <row r="65" spans="1:31" x14ac:dyDescent="0.2">
      <c r="A65" s="138">
        <v>45260</v>
      </c>
      <c r="B65" s="93" t="s">
        <v>2</v>
      </c>
      <c r="C65" s="104"/>
      <c r="D65" s="112"/>
      <c r="E65" s="112"/>
      <c r="F65" s="112"/>
      <c r="G65" s="112">
        <v>31.8</v>
      </c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5">
        <f t="shared" si="2"/>
        <v>0</v>
      </c>
      <c r="AB65" s="115"/>
      <c r="AC65" s="119">
        <f t="shared" si="3"/>
        <v>0</v>
      </c>
      <c r="AD65" s="139"/>
      <c r="AE65" s="90"/>
    </row>
    <row r="66" spans="1:31" x14ac:dyDescent="0.2">
      <c r="A66" s="138">
        <v>45289</v>
      </c>
      <c r="B66" s="93" t="s">
        <v>2</v>
      </c>
      <c r="C66" s="104"/>
      <c r="D66" s="112"/>
      <c r="E66" s="112"/>
      <c r="F66" s="112"/>
      <c r="G66" s="112">
        <v>29.42</v>
      </c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5">
        <f t="shared" si="2"/>
        <v>0</v>
      </c>
      <c r="AB66" s="115"/>
      <c r="AC66" s="119">
        <f t="shared" si="3"/>
        <v>0</v>
      </c>
      <c r="AD66" s="139"/>
      <c r="AE66" s="90"/>
    </row>
    <row r="67" spans="1:31" x14ac:dyDescent="0.2">
      <c r="A67" s="138">
        <v>45313</v>
      </c>
      <c r="B67" s="93" t="s">
        <v>2</v>
      </c>
      <c r="C67" s="25"/>
      <c r="D67" s="112"/>
      <c r="E67" s="112"/>
      <c r="F67" s="112"/>
      <c r="G67" s="112">
        <v>28.64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5">
        <f t="shared" si="2"/>
        <v>0</v>
      </c>
      <c r="AB67" s="115"/>
      <c r="AC67" s="119">
        <f t="shared" si="3"/>
        <v>0</v>
      </c>
      <c r="AD67" s="139"/>
      <c r="AE67" s="90"/>
    </row>
    <row r="68" spans="1:31" x14ac:dyDescent="0.2">
      <c r="A68" s="138">
        <v>45342</v>
      </c>
      <c r="B68" s="93" t="s">
        <v>197</v>
      </c>
      <c r="C68" s="104" t="s">
        <v>179</v>
      </c>
      <c r="D68" s="112"/>
      <c r="E68" s="112"/>
      <c r="F68" s="112"/>
      <c r="G68" s="112"/>
      <c r="H68" s="112"/>
      <c r="I68" s="112">
        <v>717.66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5">
        <f t="shared" si="2"/>
        <v>717.66</v>
      </c>
      <c r="AB68" s="115"/>
      <c r="AC68" s="119">
        <f t="shared" si="3"/>
        <v>717.66</v>
      </c>
      <c r="AD68" s="139" t="s">
        <v>179</v>
      </c>
      <c r="AE68" s="90"/>
    </row>
    <row r="69" spans="1:31" x14ac:dyDescent="0.2">
      <c r="A69" s="2">
        <v>45342</v>
      </c>
      <c r="B69" s="93" t="s">
        <v>198</v>
      </c>
      <c r="C69" s="104" t="s">
        <v>179</v>
      </c>
      <c r="D69" s="112"/>
      <c r="E69" s="112"/>
      <c r="F69" s="113"/>
      <c r="G69" s="113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>
        <v>787.15</v>
      </c>
      <c r="U69" s="112"/>
      <c r="V69" s="112"/>
      <c r="W69" s="112"/>
      <c r="X69" s="112"/>
      <c r="Y69" s="112"/>
      <c r="Z69" s="112"/>
      <c r="AA69" s="115">
        <f t="shared" ref="AA69:AA84" si="4">SUM(I69:Z69)</f>
        <v>787.15</v>
      </c>
      <c r="AB69" s="115"/>
      <c r="AC69" s="119">
        <f t="shared" ref="AC69:AC84" si="5">SUM(AA69:AB69)</f>
        <v>787.15</v>
      </c>
      <c r="AD69" s="139" t="s">
        <v>179</v>
      </c>
      <c r="AE69" s="90"/>
    </row>
    <row r="70" spans="1:31" x14ac:dyDescent="0.2">
      <c r="A70" s="138">
        <v>45342</v>
      </c>
      <c r="B70" s="93" t="s">
        <v>202</v>
      </c>
      <c r="C70" s="104">
        <v>33</v>
      </c>
      <c r="D70" s="112"/>
      <c r="E70" s="112"/>
      <c r="F70" s="112"/>
      <c r="G70" s="112"/>
      <c r="H70" s="112"/>
      <c r="I70" s="112"/>
      <c r="J70" s="113">
        <v>20</v>
      </c>
      <c r="K70" s="113">
        <v>6.91</v>
      </c>
      <c r="L70" s="112"/>
      <c r="M70" s="112"/>
      <c r="N70" s="112"/>
      <c r="O70" s="112">
        <v>6</v>
      </c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5">
        <f t="shared" si="4"/>
        <v>32.909999999999997</v>
      </c>
      <c r="AB70" s="115">
        <v>1.39</v>
      </c>
      <c r="AC70" s="119">
        <f t="shared" si="5"/>
        <v>34.299999999999997</v>
      </c>
      <c r="AD70" s="139">
        <v>1749</v>
      </c>
      <c r="AE70" s="90"/>
    </row>
    <row r="71" spans="1:31" x14ac:dyDescent="0.2">
      <c r="A71" s="138">
        <v>45348</v>
      </c>
      <c r="B71" s="93" t="s">
        <v>221</v>
      </c>
      <c r="C71" s="104">
        <v>34</v>
      </c>
      <c r="D71" s="112"/>
      <c r="E71" s="112"/>
      <c r="F71" s="112"/>
      <c r="G71" s="112"/>
      <c r="H71" s="112"/>
      <c r="I71" s="112"/>
      <c r="J71" s="112">
        <v>60</v>
      </c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5">
        <f t="shared" si="4"/>
        <v>60</v>
      </c>
      <c r="AB71" s="115"/>
      <c r="AC71" s="119">
        <f t="shared" si="5"/>
        <v>60</v>
      </c>
      <c r="AD71" s="139">
        <v>1750</v>
      </c>
      <c r="AE71" s="90"/>
    </row>
    <row r="72" spans="1:31" x14ac:dyDescent="0.2">
      <c r="A72" s="138">
        <v>45351</v>
      </c>
      <c r="B72" s="93" t="s">
        <v>2</v>
      </c>
      <c r="C72" s="104"/>
      <c r="D72" s="112"/>
      <c r="E72" s="112"/>
      <c r="F72" s="112"/>
      <c r="G72" s="112">
        <v>21.74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5"/>
      <c r="AB72" s="115"/>
      <c r="AC72" s="119"/>
      <c r="AD72" s="139"/>
      <c r="AE72" s="90"/>
    </row>
    <row r="73" spans="1:31" x14ac:dyDescent="0.2">
      <c r="A73" s="138">
        <v>45359</v>
      </c>
      <c r="B73" s="93" t="s">
        <v>222</v>
      </c>
      <c r="C73" s="104">
        <v>35</v>
      </c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>
        <v>590</v>
      </c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5">
        <f t="shared" si="4"/>
        <v>590</v>
      </c>
      <c r="AB73" s="115">
        <v>118</v>
      </c>
      <c r="AC73" s="119">
        <f t="shared" si="5"/>
        <v>708</v>
      </c>
      <c r="AD73" s="139">
        <v>1751</v>
      </c>
      <c r="AE73" s="90"/>
    </row>
    <row r="74" spans="1:31" x14ac:dyDescent="0.2">
      <c r="A74" s="2">
        <v>45359</v>
      </c>
      <c r="B74" s="93" t="s">
        <v>202</v>
      </c>
      <c r="C74" s="104">
        <v>36</v>
      </c>
      <c r="D74" s="112"/>
      <c r="E74" s="114"/>
      <c r="F74" s="113"/>
      <c r="G74" s="113"/>
      <c r="H74" s="112"/>
      <c r="I74" s="112"/>
      <c r="J74" s="112">
        <v>20</v>
      </c>
      <c r="K74" s="112">
        <v>74.06</v>
      </c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5">
        <f t="shared" si="4"/>
        <v>94.06</v>
      </c>
      <c r="AB74" s="115">
        <v>14.81</v>
      </c>
      <c r="AC74" s="119">
        <f t="shared" si="5"/>
        <v>108.87</v>
      </c>
      <c r="AD74" s="10">
        <v>1752</v>
      </c>
      <c r="AE74" s="90"/>
    </row>
    <row r="75" spans="1:31" x14ac:dyDescent="0.2">
      <c r="A75" s="138">
        <v>45363</v>
      </c>
      <c r="B75" s="93" t="s">
        <v>223</v>
      </c>
      <c r="C75" s="25">
        <v>37</v>
      </c>
      <c r="D75" s="112"/>
      <c r="E75" s="114"/>
      <c r="F75" s="113"/>
      <c r="G75" s="113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>
        <v>100</v>
      </c>
      <c r="X75" s="112"/>
      <c r="Y75" s="112"/>
      <c r="Z75" s="112"/>
      <c r="AA75" s="115">
        <f t="shared" si="4"/>
        <v>100</v>
      </c>
      <c r="AB75" s="115"/>
      <c r="AC75" s="119">
        <f t="shared" si="5"/>
        <v>100</v>
      </c>
      <c r="AD75" s="149">
        <v>1753</v>
      </c>
    </row>
    <row r="76" spans="1:31" x14ac:dyDescent="0.2">
      <c r="A76" s="138">
        <v>45363</v>
      </c>
      <c r="B76" s="93" t="s">
        <v>224</v>
      </c>
      <c r="C76" s="104">
        <v>38</v>
      </c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>
        <v>100</v>
      </c>
      <c r="X76" s="112"/>
      <c r="Y76" s="112"/>
      <c r="Z76" s="112"/>
      <c r="AA76" s="115">
        <f t="shared" si="4"/>
        <v>100</v>
      </c>
      <c r="AB76" s="115"/>
      <c r="AC76" s="119">
        <f t="shared" si="5"/>
        <v>100</v>
      </c>
      <c r="AD76" s="150">
        <v>1754</v>
      </c>
    </row>
    <row r="77" spans="1:31" x14ac:dyDescent="0.2">
      <c r="A77" s="138">
        <v>45365</v>
      </c>
      <c r="B77" s="93" t="s">
        <v>225</v>
      </c>
      <c r="C77" s="104">
        <v>39</v>
      </c>
      <c r="D77" s="112"/>
      <c r="E77" s="114"/>
      <c r="F77" s="113"/>
      <c r="G77" s="113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>
        <v>100</v>
      </c>
      <c r="X77" s="112"/>
      <c r="Y77" s="112"/>
      <c r="Z77" s="112"/>
      <c r="AA77" s="115">
        <f t="shared" si="4"/>
        <v>100</v>
      </c>
      <c r="AB77" s="115"/>
      <c r="AC77" s="119">
        <f t="shared" si="5"/>
        <v>100</v>
      </c>
      <c r="AD77" s="139">
        <v>1755</v>
      </c>
      <c r="AE77" s="90"/>
    </row>
    <row r="78" spans="1:31" x14ac:dyDescent="0.2">
      <c r="A78" s="2">
        <v>45370</v>
      </c>
      <c r="B78" s="93" t="s">
        <v>197</v>
      </c>
      <c r="C78" s="104" t="s">
        <v>179</v>
      </c>
      <c r="D78" s="112"/>
      <c r="E78" s="114"/>
      <c r="F78" s="113"/>
      <c r="G78" s="113"/>
      <c r="H78" s="112"/>
      <c r="I78" s="112">
        <v>717.66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5">
        <f t="shared" si="4"/>
        <v>717.66</v>
      </c>
      <c r="AB78" s="115"/>
      <c r="AC78" s="119">
        <f t="shared" si="5"/>
        <v>717.66</v>
      </c>
      <c r="AD78" s="139" t="s">
        <v>179</v>
      </c>
      <c r="AE78" s="90"/>
    </row>
    <row r="79" spans="1:31" x14ac:dyDescent="0.2">
      <c r="A79" s="2">
        <v>45370</v>
      </c>
      <c r="B79" s="93" t="s">
        <v>198</v>
      </c>
      <c r="C79" s="104" t="s">
        <v>179</v>
      </c>
      <c r="D79" s="112"/>
      <c r="E79" s="114"/>
      <c r="F79" s="114"/>
      <c r="G79" s="113"/>
      <c r="H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>
        <v>787.15</v>
      </c>
      <c r="U79" s="112"/>
      <c r="V79" s="112"/>
      <c r="W79" s="112"/>
      <c r="X79" s="112"/>
      <c r="Y79" s="112"/>
      <c r="Z79" s="112"/>
      <c r="AA79" s="115">
        <f>SUM(J79:Z79)</f>
        <v>787.15</v>
      </c>
      <c r="AB79" s="115"/>
      <c r="AC79" s="119">
        <f t="shared" si="5"/>
        <v>787.15</v>
      </c>
      <c r="AD79" s="10" t="s">
        <v>179</v>
      </c>
      <c r="AE79" s="90"/>
    </row>
    <row r="80" spans="1:31" ht="25.5" x14ac:dyDescent="0.2">
      <c r="A80" s="2">
        <v>45381</v>
      </c>
      <c r="B80" s="93" t="s">
        <v>227</v>
      </c>
      <c r="C80" s="104"/>
      <c r="D80" s="112"/>
      <c r="E80" s="113">
        <v>150</v>
      </c>
      <c r="F80" s="114"/>
      <c r="G80" s="113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5">
        <f t="shared" si="4"/>
        <v>0</v>
      </c>
      <c r="AB80" s="115"/>
      <c r="AC80" s="119">
        <f t="shared" si="5"/>
        <v>0</v>
      </c>
      <c r="AD80" s="10"/>
      <c r="AE80" s="90"/>
    </row>
    <row r="81" spans="1:31" x14ac:dyDescent="0.2">
      <c r="A81" s="2">
        <v>45382</v>
      </c>
      <c r="B81" s="93" t="s">
        <v>2</v>
      </c>
      <c r="C81" s="104"/>
      <c r="D81" s="112"/>
      <c r="E81" s="114"/>
      <c r="F81" s="114"/>
      <c r="G81" s="113">
        <v>18.760000000000002</v>
      </c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5">
        <f t="shared" si="4"/>
        <v>0</v>
      </c>
      <c r="AB81" s="115"/>
      <c r="AC81" s="119">
        <f t="shared" si="5"/>
        <v>0</v>
      </c>
      <c r="AD81" s="10"/>
      <c r="AE81" s="90"/>
    </row>
    <row r="82" spans="1:31" x14ac:dyDescent="0.2">
      <c r="A82" s="2"/>
      <c r="B82" s="93"/>
      <c r="C82" s="25"/>
      <c r="D82" s="112"/>
      <c r="E82" s="114"/>
      <c r="F82" s="114"/>
      <c r="G82" s="113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5">
        <f t="shared" si="4"/>
        <v>0</v>
      </c>
      <c r="AB82" s="115"/>
      <c r="AC82" s="119">
        <f t="shared" si="5"/>
        <v>0</v>
      </c>
      <c r="AD82" s="10"/>
      <c r="AE82" s="90"/>
    </row>
    <row r="83" spans="1:31" x14ac:dyDescent="0.2">
      <c r="A83" s="138"/>
      <c r="B83" s="93"/>
      <c r="C83" s="25"/>
      <c r="D83" s="112"/>
      <c r="E83" s="114"/>
      <c r="F83" s="114"/>
      <c r="G83" s="113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5">
        <f t="shared" si="4"/>
        <v>0</v>
      </c>
      <c r="AB83" s="115"/>
      <c r="AC83" s="119">
        <f t="shared" si="5"/>
        <v>0</v>
      </c>
      <c r="AD83" s="10"/>
      <c r="AE83" s="90"/>
    </row>
    <row r="84" spans="1:31" x14ac:dyDescent="0.2">
      <c r="A84" s="2"/>
      <c r="B84" s="93"/>
      <c r="C84" s="104"/>
      <c r="D84" s="112"/>
      <c r="E84" s="114"/>
      <c r="F84" s="113"/>
      <c r="G84" s="113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5">
        <f t="shared" si="4"/>
        <v>0</v>
      </c>
      <c r="AB84" s="115"/>
      <c r="AC84" s="119">
        <f t="shared" si="5"/>
        <v>0</v>
      </c>
      <c r="AD84" s="10"/>
      <c r="AE84" s="90"/>
    </row>
    <row r="85" spans="1:31" ht="14.25" customHeight="1" x14ac:dyDescent="0.2">
      <c r="A85" s="2"/>
      <c r="B85" s="129" t="s">
        <v>172</v>
      </c>
      <c r="C85" s="130"/>
      <c r="D85" s="131">
        <f t="shared" ref="D85:AC85" si="6">SUM(D2:D84)</f>
        <v>39355.96</v>
      </c>
      <c r="E85" s="131">
        <f t="shared" si="6"/>
        <v>150</v>
      </c>
      <c r="F85" s="131">
        <f t="shared" si="6"/>
        <v>10000</v>
      </c>
      <c r="G85" s="131">
        <f t="shared" si="6"/>
        <v>340.03</v>
      </c>
      <c r="H85" s="131">
        <f t="shared" si="6"/>
        <v>1667.92</v>
      </c>
      <c r="I85" s="135">
        <f t="shared" si="6"/>
        <v>8805.119999999999</v>
      </c>
      <c r="J85" s="135">
        <f t="shared" si="6"/>
        <v>300</v>
      </c>
      <c r="K85" s="135">
        <f t="shared" si="6"/>
        <v>472.46</v>
      </c>
      <c r="L85" s="135">
        <f t="shared" si="6"/>
        <v>260</v>
      </c>
      <c r="M85" s="135">
        <f t="shared" si="6"/>
        <v>1570.32</v>
      </c>
      <c r="N85" s="135">
        <f t="shared" si="6"/>
        <v>2224.37</v>
      </c>
      <c r="O85" s="135">
        <f t="shared" si="6"/>
        <v>18</v>
      </c>
      <c r="P85" s="135">
        <f t="shared" si="6"/>
        <v>904.9</v>
      </c>
      <c r="Q85" s="135">
        <f t="shared" si="6"/>
        <v>1200</v>
      </c>
      <c r="R85" s="135">
        <f t="shared" si="6"/>
        <v>7465.49</v>
      </c>
      <c r="S85" s="135">
        <f t="shared" si="6"/>
        <v>158.93</v>
      </c>
      <c r="T85" s="135">
        <f t="shared" si="6"/>
        <v>9545.7999999999975</v>
      </c>
      <c r="U85" s="135">
        <f t="shared" si="6"/>
        <v>260</v>
      </c>
      <c r="V85" s="135">
        <f t="shared" si="6"/>
        <v>550.41000000000008</v>
      </c>
      <c r="W85" s="131">
        <f t="shared" si="6"/>
        <v>312</v>
      </c>
      <c r="X85" s="131">
        <f t="shared" si="6"/>
        <v>0</v>
      </c>
      <c r="Y85" s="131">
        <f t="shared" si="6"/>
        <v>12</v>
      </c>
      <c r="Z85" s="131">
        <f t="shared" si="6"/>
        <v>5.26</v>
      </c>
      <c r="AA85" s="131">
        <f t="shared" si="6"/>
        <v>34065.060000000005</v>
      </c>
      <c r="AB85" s="131">
        <f t="shared" si="6"/>
        <v>2140.98</v>
      </c>
      <c r="AC85" s="131">
        <f t="shared" si="6"/>
        <v>36206.040000000008</v>
      </c>
      <c r="AD85" s="132"/>
    </row>
    <row r="86" spans="1:31" ht="22.5" customHeight="1" x14ac:dyDescent="0.2">
      <c r="A86" s="11" t="s">
        <v>0</v>
      </c>
      <c r="B86" s="11" t="s">
        <v>1</v>
      </c>
      <c r="C86" s="25"/>
      <c r="D86" s="11" t="str">
        <f t="shared" ref="D86:Q86" si="7">D1</f>
        <v>Precept</v>
      </c>
      <c r="E86" s="11" t="str">
        <f t="shared" si="7"/>
        <v>Other income</v>
      </c>
      <c r="F86" s="11" t="str">
        <f t="shared" si="7"/>
        <v>Grants</v>
      </c>
      <c r="G86" s="11" t="str">
        <f t="shared" si="7"/>
        <v>Interest</v>
      </c>
      <c r="H86" s="11" t="str">
        <f t="shared" si="7"/>
        <v>VAT return</v>
      </c>
      <c r="I86" s="11" t="str">
        <f t="shared" si="7"/>
        <v>Clerk's salary /Phone</v>
      </c>
      <c r="J86" s="11" t="str">
        <f t="shared" si="7"/>
        <v>Room rental</v>
      </c>
      <c r="K86" s="11" t="str">
        <f t="shared" si="7"/>
        <v xml:space="preserve">Admin stationery </v>
      </c>
      <c r="L86" s="11" t="str">
        <f t="shared" si="7"/>
        <v>Audit/ Election Expenses</v>
      </c>
      <c r="M86" s="11" t="str">
        <f t="shared" si="7"/>
        <v>Insurance</v>
      </c>
      <c r="N86" s="11" t="str">
        <f t="shared" si="7"/>
        <v>Decommission Police Pod</v>
      </c>
      <c r="O86" s="11" t="str">
        <f t="shared" si="7"/>
        <v>Post</v>
      </c>
      <c r="P86" s="11" t="str">
        <f t="shared" si="7"/>
        <v>Litter bins, benches, planters, dog waste bags &amp; notice boards</v>
      </c>
      <c r="Q86" s="11" t="str">
        <f t="shared" si="7"/>
        <v>Community Plan &amp; Website</v>
      </c>
      <c r="R86" s="11" t="s">
        <v>167</v>
      </c>
      <c r="S86" s="11" t="str">
        <f t="shared" ref="S86:X86" si="8">S1</f>
        <v>Community Events</v>
      </c>
      <c r="T86" s="11" t="str">
        <f t="shared" si="8"/>
        <v>Landscape / Planting incl Jubilee garden/
1865 Garden</v>
      </c>
      <c r="U86" s="11" t="str">
        <f t="shared" si="8"/>
        <v>Grant aid S137</v>
      </c>
      <c r="V86" s="11" t="str">
        <f t="shared" si="8"/>
        <v>Subs &amp; Training</v>
      </c>
      <c r="W86" s="11" t="str">
        <f t="shared" si="8"/>
        <v>Footpaths
Beach Clean &amp; Youth Projects</v>
      </c>
      <c r="X86" s="11" t="str">
        <f t="shared" si="8"/>
        <v>Photo copying / Parish Plan</v>
      </c>
      <c r="Y86" s="11" t="s">
        <v>159</v>
      </c>
      <c r="Z86" s="11" t="str">
        <f>Z1</f>
        <v>Travel/
Mileage &amp; Parking</v>
      </c>
      <c r="AA86" s="60" t="str">
        <f>AA1</f>
        <v>Amount without VAT</v>
      </c>
      <c r="AB86" s="11" t="s">
        <v>3</v>
      </c>
      <c r="AC86" s="11" t="s">
        <v>4</v>
      </c>
      <c r="AD86" s="11" t="s">
        <v>5</v>
      </c>
    </row>
    <row r="87" spans="1:31" ht="14.25" customHeight="1" x14ac:dyDescent="0.2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46"/>
      <c r="AB87" s="1"/>
      <c r="AC87" s="89"/>
      <c r="AD87" s="1"/>
    </row>
    <row r="88" spans="1:31" x14ac:dyDescent="0.2">
      <c r="A88" s="11"/>
      <c r="B88" s="78" t="s">
        <v>98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46"/>
      <c r="AB88" s="1"/>
      <c r="AC88" s="89"/>
      <c r="AD88" s="1"/>
    </row>
    <row r="89" spans="1:31" s="1" customFormat="1" x14ac:dyDescent="0.2">
      <c r="A89" s="11"/>
      <c r="B89" s="76"/>
      <c r="C89" s="25"/>
      <c r="D89" s="60"/>
      <c r="E89" s="11"/>
      <c r="AA89" s="146"/>
      <c r="AC89" s="89"/>
    </row>
    <row r="90" spans="1:31" s="1" customFormat="1" x14ac:dyDescent="0.2">
      <c r="A90" s="11"/>
      <c r="B90" s="71" t="s">
        <v>95</v>
      </c>
      <c r="C90" s="25"/>
      <c r="E90" s="3">
        <f>D3</f>
        <v>23000</v>
      </c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60"/>
      <c r="AB90" s="11"/>
      <c r="AC90" s="11"/>
      <c r="AD90" s="11"/>
    </row>
    <row r="91" spans="1:31" s="1" customFormat="1" x14ac:dyDescent="0.2">
      <c r="A91" s="11"/>
      <c r="B91" s="71" t="s">
        <v>47</v>
      </c>
      <c r="C91" s="25"/>
      <c r="E91" s="3">
        <f>E85</f>
        <v>150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46"/>
      <c r="AB91" s="11"/>
      <c r="AD91" s="11"/>
    </row>
    <row r="92" spans="1:31" s="1" customFormat="1" x14ac:dyDescent="0.2">
      <c r="A92" s="11"/>
      <c r="B92" s="71" t="s">
        <v>9</v>
      </c>
      <c r="C92" s="25"/>
      <c r="E92" s="3">
        <f>F85</f>
        <v>10000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46"/>
      <c r="AB92" s="11"/>
      <c r="AC92" s="11"/>
      <c r="AD92" s="11"/>
    </row>
    <row r="93" spans="1:31" s="1" customFormat="1" x14ac:dyDescent="0.2">
      <c r="A93" s="11"/>
      <c r="B93" s="95" t="s">
        <v>112</v>
      </c>
      <c r="C93" s="25"/>
      <c r="D93"/>
      <c r="E93" s="3">
        <f>G85</f>
        <v>340.03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46"/>
      <c r="AB93" s="11"/>
      <c r="AC93" s="11"/>
      <c r="AD93" s="11"/>
    </row>
    <row r="94" spans="1:31" s="1" customFormat="1" x14ac:dyDescent="0.2">
      <c r="A94" s="14"/>
      <c r="B94" s="71" t="s">
        <v>94</v>
      </c>
      <c r="C94" s="25"/>
      <c r="D94"/>
      <c r="E94" s="3">
        <f>H85</f>
        <v>1667.92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46"/>
      <c r="AB94" s="11"/>
      <c r="AC94" s="11"/>
      <c r="AD94" s="11"/>
    </row>
    <row r="95" spans="1:31" s="1" customFormat="1" ht="13.5" thickBot="1" x14ac:dyDescent="0.25">
      <c r="A95" s="14"/>
      <c r="B95" s="79" t="s">
        <v>48</v>
      </c>
      <c r="C95" s="25"/>
      <c r="D95"/>
      <c r="E95" s="38">
        <f>SUM(E90:E94)</f>
        <v>35157.949999999997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46"/>
      <c r="AB95" s="11"/>
      <c r="AC95" s="90"/>
      <c r="AD95" s="11"/>
    </row>
    <row r="96" spans="1:31" s="1" customFormat="1" ht="13.5" thickTop="1" x14ac:dyDescent="0.2">
      <c r="A96" s="14"/>
      <c r="B96"/>
      <c r="C96"/>
      <c r="D96"/>
      <c r="E96"/>
      <c r="F96"/>
      <c r="G96"/>
      <c r="H96"/>
      <c r="I96" s="60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60"/>
      <c r="Y96" s="60"/>
      <c r="Z96" s="11"/>
      <c r="AA96" s="146"/>
      <c r="AB96" s="11"/>
      <c r="AC96" s="90"/>
      <c r="AD96" s="11"/>
    </row>
    <row r="97" spans="1:30" x14ac:dyDescent="0.2">
      <c r="A97" s="14"/>
      <c r="B97" s="29" t="s">
        <v>99</v>
      </c>
      <c r="C97" s="25"/>
      <c r="E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D97" s="14"/>
    </row>
    <row r="98" spans="1:30" x14ac:dyDescent="0.2">
      <c r="A98" s="14"/>
      <c r="B98" s="31" t="s">
        <v>182</v>
      </c>
      <c r="E98" s="13"/>
      <c r="I98" s="13"/>
      <c r="J98" s="13"/>
      <c r="K98" s="13"/>
      <c r="L98" s="13"/>
      <c r="M98" s="13"/>
      <c r="N98" s="13"/>
      <c r="O98" s="13"/>
      <c r="P98" s="13"/>
      <c r="U98" s="13"/>
      <c r="V98" s="13"/>
      <c r="W98" s="13"/>
      <c r="X98" s="13"/>
      <c r="Y98" s="13"/>
      <c r="Z98" s="13"/>
      <c r="AA98" s="13"/>
      <c r="AB98" s="13"/>
      <c r="AC98" s="13"/>
      <c r="AD98" s="14"/>
    </row>
    <row r="99" spans="1:30" x14ac:dyDescent="0.2">
      <c r="A99" s="14"/>
      <c r="B99" s="31" t="s">
        <v>26</v>
      </c>
      <c r="D99" s="16"/>
      <c r="E99" s="16" t="e">
        <f>'receipts and payments'!#REF!</f>
        <v>#REF!</v>
      </c>
      <c r="I99" s="14"/>
      <c r="J99" s="13"/>
      <c r="K99" s="13"/>
      <c r="O99" s="13"/>
      <c r="U99" s="13"/>
      <c r="V99" s="13"/>
      <c r="W99" s="13"/>
      <c r="AB99" s="13"/>
      <c r="AC99" s="13"/>
      <c r="AD99" s="14"/>
    </row>
    <row r="100" spans="1:30" x14ac:dyDescent="0.2">
      <c r="A100" s="14"/>
      <c r="B100" s="31" t="s">
        <v>28</v>
      </c>
      <c r="E100" s="16">
        <v>50</v>
      </c>
      <c r="I100" s="14"/>
      <c r="J100" s="13"/>
      <c r="K100" s="13"/>
      <c r="O100" s="13"/>
      <c r="U100" s="13"/>
      <c r="V100" s="13"/>
      <c r="W100" s="13"/>
      <c r="AB100" s="13"/>
      <c r="AC100" s="13"/>
      <c r="AD100" s="14"/>
    </row>
    <row r="101" spans="1:30" x14ac:dyDescent="0.2">
      <c r="A101" s="18"/>
      <c r="B101" s="31" t="s">
        <v>7</v>
      </c>
      <c r="E101" s="22" t="e">
        <f>SUM(E99:E100)</f>
        <v>#REF!</v>
      </c>
      <c r="I101" s="14"/>
      <c r="J101" s="13"/>
      <c r="K101" s="13"/>
      <c r="O101" s="13"/>
      <c r="U101" s="13"/>
      <c r="V101" s="13"/>
      <c r="W101" s="13"/>
      <c r="AB101" s="13"/>
      <c r="AC101" s="13"/>
      <c r="AD101" s="14"/>
    </row>
    <row r="102" spans="1:30" x14ac:dyDescent="0.2">
      <c r="A102" s="14"/>
      <c r="B102" s="31" t="s">
        <v>79</v>
      </c>
      <c r="C102" s="31"/>
      <c r="D102" s="13"/>
      <c r="E102" s="13" t="e">
        <f>'receipts and payments'!#REF!</f>
        <v>#REF!</v>
      </c>
      <c r="I102" s="14"/>
      <c r="J102" s="13"/>
      <c r="K102" s="13"/>
      <c r="O102" s="13"/>
      <c r="W102" s="13"/>
      <c r="X102" s="3"/>
      <c r="Y102" s="3"/>
      <c r="AB102" s="13"/>
      <c r="AC102" s="13"/>
      <c r="AD102" s="14"/>
    </row>
    <row r="103" spans="1:30" x14ac:dyDescent="0.2">
      <c r="A103" s="14"/>
      <c r="E103" s="13"/>
      <c r="I103" s="14"/>
      <c r="J103" s="13"/>
      <c r="K103" s="13"/>
      <c r="O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4"/>
    </row>
    <row r="104" spans="1:30" ht="13.5" thickBot="1" x14ac:dyDescent="0.25">
      <c r="A104" s="14"/>
      <c r="B104" s="71" t="s">
        <v>96</v>
      </c>
      <c r="E104" s="19" t="e">
        <f>E101+E102</f>
        <v>#REF!</v>
      </c>
      <c r="G104" s="3" t="e">
        <f>E104-D125</f>
        <v>#REF!</v>
      </c>
      <c r="I104" s="14"/>
      <c r="J104" s="13"/>
      <c r="K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4"/>
    </row>
    <row r="105" spans="1:30" ht="13.5" thickTop="1" x14ac:dyDescent="0.2">
      <c r="A105" s="14"/>
      <c r="B105" s="12"/>
      <c r="I105" s="14"/>
      <c r="J105" s="13"/>
      <c r="K105" s="13"/>
      <c r="L105" s="90" t="s">
        <v>104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4"/>
    </row>
    <row r="106" spans="1:30" x14ac:dyDescent="0.2">
      <c r="A106" s="14"/>
      <c r="B106" s="12"/>
      <c r="D106" s="13"/>
      <c r="E106" s="13" t="e">
        <f>E104+E95</f>
        <v>#REF!</v>
      </c>
      <c r="I106" s="14"/>
      <c r="J106" s="13"/>
      <c r="K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4"/>
    </row>
    <row r="107" spans="1:30" x14ac:dyDescent="0.2">
      <c r="A107" s="14"/>
      <c r="B107" s="77" t="s">
        <v>24</v>
      </c>
      <c r="C107" s="13"/>
      <c r="E107" s="13"/>
      <c r="F107" s="13"/>
      <c r="G107" s="13"/>
      <c r="H107" s="13"/>
      <c r="I107" s="14"/>
      <c r="J107" s="13"/>
      <c r="K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4"/>
    </row>
    <row r="108" spans="1:30" x14ac:dyDescent="0.2">
      <c r="A108" s="14"/>
      <c r="C108" s="13"/>
      <c r="D108" s="13"/>
      <c r="E108" s="13"/>
      <c r="F108" s="12"/>
      <c r="G108" s="61"/>
      <c r="H108" s="3"/>
      <c r="I108" s="14"/>
      <c r="J108" s="13"/>
      <c r="K108" s="13"/>
      <c r="L108" s="15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4"/>
    </row>
    <row r="109" spans="1:30" x14ac:dyDescent="0.2">
      <c r="A109" s="14"/>
      <c r="B109" s="15" t="s">
        <v>27</v>
      </c>
      <c r="D109" s="13">
        <f>D2</f>
        <v>16355.96</v>
      </c>
      <c r="E109" s="13"/>
      <c r="F109" s="12"/>
      <c r="G109" s="87"/>
      <c r="H109" s="3"/>
      <c r="I109" s="14"/>
      <c r="J109" s="13"/>
      <c r="K109" s="13"/>
      <c r="L109" s="15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4"/>
    </row>
    <row r="110" spans="1:30" x14ac:dyDescent="0.2">
      <c r="A110" s="14"/>
      <c r="B110" s="15" t="s">
        <v>29</v>
      </c>
      <c r="D110" s="13">
        <f>E95</f>
        <v>35157.949999999997</v>
      </c>
      <c r="E110" s="13"/>
      <c r="F110" s="12"/>
      <c r="G110" s="87"/>
      <c r="H110" s="3"/>
      <c r="I110" s="14"/>
      <c r="J110" s="13"/>
      <c r="K110" s="13"/>
      <c r="L110" s="15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4"/>
    </row>
    <row r="111" spans="1:30" x14ac:dyDescent="0.2">
      <c r="A111" s="14"/>
      <c r="B111" s="15"/>
      <c r="D111" s="17">
        <f>+D110+D109</f>
        <v>51513.909999999996</v>
      </c>
      <c r="E111" s="13"/>
      <c r="F111" s="12"/>
      <c r="G111" s="15"/>
      <c r="H111" s="3"/>
      <c r="I111" s="14"/>
      <c r="J111" s="13"/>
      <c r="K111" s="13"/>
      <c r="L111" s="15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4"/>
    </row>
    <row r="112" spans="1:30" x14ac:dyDescent="0.2">
      <c r="A112" s="14"/>
      <c r="B112" s="15" t="s">
        <v>30</v>
      </c>
      <c r="D112" s="13">
        <f>+I85+J85+K85+L85+M85+N85+O85+P85+Q85+T85+U85+V85+W85+X85+Z85+AB85+S85+Y85</f>
        <v>28740.549999999992</v>
      </c>
      <c r="E112" s="13"/>
      <c r="F112" s="12"/>
      <c r="G112" s="61"/>
      <c r="H112" s="3"/>
      <c r="I112" s="14"/>
      <c r="J112" s="13"/>
      <c r="K112" s="13"/>
      <c r="L112" s="15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4"/>
    </row>
    <row r="113" spans="1:30" x14ac:dyDescent="0.2">
      <c r="A113" s="14"/>
      <c r="B113" s="15"/>
      <c r="D113" s="13"/>
      <c r="E113" s="13"/>
      <c r="F113" s="12"/>
      <c r="G113" s="61"/>
      <c r="H113" s="3"/>
      <c r="I113" s="14"/>
      <c r="J113" s="13"/>
      <c r="K113" s="13"/>
      <c r="L113" s="15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4"/>
    </row>
    <row r="114" spans="1:30" ht="13.5" thickBot="1" x14ac:dyDescent="0.25">
      <c r="A114" s="14"/>
      <c r="B114" s="15" t="s">
        <v>31</v>
      </c>
      <c r="D114" s="19">
        <f>D111-(D112+D113)</f>
        <v>22773.360000000004</v>
      </c>
      <c r="E114" s="13"/>
      <c r="F114" s="94"/>
      <c r="G114" s="61"/>
      <c r="H114" s="3"/>
      <c r="I114" s="14"/>
      <c r="J114" s="13"/>
      <c r="K114" s="13"/>
      <c r="L114" s="15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4"/>
    </row>
    <row r="115" spans="1:30" ht="13.5" thickTop="1" x14ac:dyDescent="0.2">
      <c r="A115" s="14"/>
      <c r="B115" s="12"/>
      <c r="C115" s="12"/>
      <c r="D115" s="13"/>
      <c r="E115" s="13"/>
      <c r="F115" s="12"/>
      <c r="G115" s="61"/>
      <c r="H115" s="3"/>
      <c r="I115" s="14"/>
      <c r="J115" s="13"/>
      <c r="K115" s="13"/>
      <c r="L115" s="15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4"/>
    </row>
    <row r="116" spans="1:30" x14ac:dyDescent="0.2">
      <c r="A116" s="14"/>
      <c r="B116" s="31" t="s">
        <v>108</v>
      </c>
      <c r="C116" s="31"/>
      <c r="D116" s="13">
        <v>-2103.15</v>
      </c>
      <c r="E116" s="13"/>
      <c r="F116" s="12"/>
      <c r="G116" s="61"/>
      <c r="H116" s="3"/>
      <c r="I116" s="14"/>
      <c r="J116" s="13"/>
      <c r="K116" s="13"/>
      <c r="L116" s="15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4"/>
    </row>
    <row r="117" spans="1:30" x14ac:dyDescent="0.2">
      <c r="A117" s="14"/>
      <c r="B117" s="31"/>
      <c r="C117" s="31"/>
      <c r="D117" s="13"/>
      <c r="E117" s="13"/>
      <c r="F117" s="12"/>
      <c r="G117" s="61"/>
      <c r="H117" s="3"/>
      <c r="I117" s="14"/>
      <c r="J117" s="13"/>
      <c r="K117" s="13"/>
      <c r="L117" s="15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4"/>
    </row>
    <row r="118" spans="1:30" x14ac:dyDescent="0.2">
      <c r="A118" s="14"/>
      <c r="B118" s="31"/>
      <c r="C118" s="31"/>
      <c r="D118" s="13"/>
      <c r="E118" s="13"/>
      <c r="F118" s="12"/>
      <c r="G118" s="61"/>
      <c r="H118" s="3"/>
      <c r="I118" s="14"/>
      <c r="J118" s="13"/>
      <c r="K118" s="13"/>
      <c r="L118" s="15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4"/>
    </row>
    <row r="119" spans="1:30" x14ac:dyDescent="0.2">
      <c r="A119" s="14"/>
      <c r="B119" s="31"/>
      <c r="C119" s="31"/>
      <c r="D119" s="13"/>
      <c r="E119" s="13"/>
      <c r="F119" s="12"/>
      <c r="G119" s="61"/>
      <c r="H119" s="3"/>
      <c r="I119" s="14"/>
      <c r="J119" s="13"/>
      <c r="K119" s="13"/>
      <c r="L119" s="15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4"/>
    </row>
    <row r="120" spans="1:30" x14ac:dyDescent="0.2">
      <c r="A120" s="14"/>
      <c r="B120" s="31"/>
      <c r="C120" s="31"/>
      <c r="D120" s="13"/>
      <c r="E120" s="13"/>
      <c r="F120" s="12"/>
      <c r="G120" s="61"/>
      <c r="H120" s="3"/>
      <c r="I120" s="14"/>
      <c r="J120" s="13"/>
      <c r="K120" s="13"/>
      <c r="L120" s="15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4"/>
    </row>
    <row r="121" spans="1:30" x14ac:dyDescent="0.2">
      <c r="A121" s="14"/>
      <c r="B121" s="31"/>
      <c r="C121" s="31"/>
      <c r="D121" s="13">
        <v>0</v>
      </c>
      <c r="E121" s="13"/>
      <c r="F121" s="12"/>
      <c r="G121" s="61"/>
      <c r="H121" s="3"/>
      <c r="I121" s="14"/>
      <c r="J121" s="13"/>
      <c r="K121" s="13"/>
      <c r="L121" s="15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4"/>
    </row>
    <row r="122" spans="1:30" x14ac:dyDescent="0.2">
      <c r="A122" s="14"/>
      <c r="B122" s="31"/>
      <c r="C122" s="31"/>
      <c r="D122" s="13">
        <v>0</v>
      </c>
      <c r="E122" s="13"/>
      <c r="F122" s="12"/>
      <c r="G122" s="61"/>
      <c r="H122" s="3"/>
      <c r="I122" s="14"/>
      <c r="J122" s="13"/>
      <c r="K122" s="13"/>
      <c r="L122" s="15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4"/>
    </row>
    <row r="123" spans="1:30" x14ac:dyDescent="0.2">
      <c r="A123" s="14"/>
      <c r="B123" s="61" t="s">
        <v>73</v>
      </c>
      <c r="D123" s="40">
        <f>SUM(D115:D122)</f>
        <v>-2103.15</v>
      </c>
      <c r="E123" s="13"/>
      <c r="F123" s="12"/>
      <c r="G123" s="61"/>
      <c r="H123" s="3"/>
      <c r="I123" s="14"/>
      <c r="J123" s="13"/>
      <c r="K123" s="13"/>
      <c r="L123" s="15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4"/>
    </row>
    <row r="124" spans="1:30" ht="13.5" thickBot="1" x14ac:dyDescent="0.25">
      <c r="A124" s="14"/>
      <c r="E124" s="19">
        <f>D125</f>
        <v>24876.510000000006</v>
      </c>
      <c r="F124" s="12"/>
      <c r="G124" s="61"/>
      <c r="H124" s="3"/>
      <c r="I124" s="14"/>
      <c r="J124" s="13"/>
      <c r="K124" s="13"/>
      <c r="L124" s="15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4"/>
    </row>
    <row r="125" spans="1:30" ht="14.25" thickTop="1" thickBot="1" x14ac:dyDescent="0.25">
      <c r="A125" s="14"/>
      <c r="B125" s="15" t="s">
        <v>31</v>
      </c>
      <c r="D125" s="19">
        <f>D114+-D123</f>
        <v>24876.510000000006</v>
      </c>
      <c r="E125" s="13"/>
      <c r="F125" s="12"/>
      <c r="G125" s="61"/>
      <c r="H125" s="3"/>
      <c r="I125" s="14"/>
      <c r="J125" s="13"/>
      <c r="K125" s="13"/>
      <c r="L125" s="15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4"/>
    </row>
    <row r="126" spans="1:30" ht="13.5" thickTop="1" x14ac:dyDescent="0.2">
      <c r="A126" s="14"/>
      <c r="B126" s="12"/>
      <c r="D126" s="13"/>
      <c r="E126" s="13"/>
      <c r="F126" s="12"/>
      <c r="G126" s="61"/>
      <c r="H126" s="3"/>
      <c r="I126" s="14"/>
      <c r="J126" s="13"/>
      <c r="K126" s="13"/>
      <c r="L126" s="15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4"/>
    </row>
    <row r="127" spans="1:30" x14ac:dyDescent="0.2">
      <c r="A127" s="14"/>
      <c r="B127" s="12"/>
      <c r="C127" s="14"/>
      <c r="D127" s="13"/>
      <c r="F127" s="12"/>
      <c r="G127" s="61"/>
      <c r="H127" s="3"/>
      <c r="I127" s="14"/>
      <c r="J127" s="13"/>
      <c r="K127" s="13"/>
      <c r="L127" s="15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4"/>
    </row>
    <row r="128" spans="1:30" x14ac:dyDescent="0.2">
      <c r="A128" s="14"/>
      <c r="C128" s="15"/>
      <c r="E128" s="13"/>
      <c r="F128" s="12"/>
      <c r="G128" s="61"/>
      <c r="H128" s="3"/>
      <c r="I128" s="14"/>
      <c r="J128" s="13"/>
      <c r="K128" s="13"/>
      <c r="L128" s="15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4"/>
    </row>
    <row r="129" spans="1:30" x14ac:dyDescent="0.2">
      <c r="A129" s="14"/>
      <c r="B129" s="30" t="s">
        <v>22</v>
      </c>
      <c r="E129" s="13"/>
      <c r="F129" s="12"/>
      <c r="G129" s="61"/>
      <c r="H129" s="3"/>
      <c r="I129" s="14"/>
      <c r="J129" s="13"/>
      <c r="K129" s="13"/>
      <c r="L129" s="15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4"/>
    </row>
    <row r="130" spans="1:30" x14ac:dyDescent="0.2">
      <c r="A130" s="14"/>
      <c r="B130" s="15" t="s">
        <v>23</v>
      </c>
      <c r="D130" s="69">
        <f>I85</f>
        <v>8805.119999999999</v>
      </c>
      <c r="E130" s="13"/>
      <c r="F130" s="12"/>
      <c r="G130" s="61"/>
      <c r="H130" s="3"/>
      <c r="I130" s="14"/>
      <c r="J130" s="13"/>
      <c r="K130" s="13"/>
      <c r="L130" s="15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4"/>
    </row>
    <row r="131" spans="1:30" x14ac:dyDescent="0.2">
      <c r="A131" s="14"/>
      <c r="B131" s="15" t="s">
        <v>25</v>
      </c>
      <c r="D131" s="69">
        <f>J85</f>
        <v>300</v>
      </c>
      <c r="E131" s="13"/>
      <c r="F131" s="12"/>
      <c r="G131" s="61"/>
      <c r="H131" s="3"/>
      <c r="I131" s="14"/>
      <c r="J131" s="13"/>
      <c r="K131" s="13"/>
      <c r="L131" s="15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4"/>
    </row>
    <row r="132" spans="1:30" x14ac:dyDescent="0.2">
      <c r="A132" s="14"/>
      <c r="B132" s="15" t="s">
        <v>11</v>
      </c>
      <c r="D132" s="69">
        <f>K85</f>
        <v>472.46</v>
      </c>
      <c r="E132" s="13"/>
      <c r="F132" s="12"/>
      <c r="G132" s="61"/>
      <c r="H132" s="3"/>
      <c r="I132" s="14"/>
      <c r="J132" s="13"/>
      <c r="K132" s="13"/>
      <c r="L132" s="15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4"/>
    </row>
    <row r="133" spans="1:30" x14ac:dyDescent="0.2">
      <c r="A133" s="14"/>
      <c r="B133" s="15" t="s">
        <v>12</v>
      </c>
      <c r="D133" s="69">
        <f>L85-L50</f>
        <v>260</v>
      </c>
      <c r="E133" s="13"/>
      <c r="F133" s="12"/>
      <c r="G133" s="61"/>
      <c r="H133" s="3"/>
      <c r="I133" s="14"/>
      <c r="J133" s="13"/>
      <c r="K133" s="13"/>
      <c r="L133" s="15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4"/>
    </row>
    <row r="134" spans="1:30" x14ac:dyDescent="0.2">
      <c r="A134" s="14"/>
      <c r="B134" s="15" t="s">
        <v>13</v>
      </c>
      <c r="D134" s="69">
        <f>M85</f>
        <v>1570.32</v>
      </c>
      <c r="E134" s="13"/>
      <c r="F134" s="12"/>
      <c r="G134" s="61"/>
      <c r="H134" s="3"/>
      <c r="I134" s="14"/>
      <c r="J134" s="13"/>
      <c r="K134" s="13"/>
      <c r="L134" s="15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4"/>
    </row>
    <row r="135" spans="1:30" x14ac:dyDescent="0.2">
      <c r="A135" s="14"/>
      <c r="B135" s="15" t="s">
        <v>14</v>
      </c>
      <c r="D135" s="69">
        <f>N$85</f>
        <v>2224.37</v>
      </c>
      <c r="E135" s="13"/>
      <c r="F135" s="12"/>
      <c r="G135" s="61"/>
      <c r="H135" s="3"/>
      <c r="I135" s="14"/>
      <c r="J135" s="13"/>
      <c r="K135" s="13"/>
      <c r="L135" s="15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4"/>
    </row>
    <row r="136" spans="1:30" x14ac:dyDescent="0.2">
      <c r="A136" s="14"/>
      <c r="B136" s="15" t="s">
        <v>19</v>
      </c>
      <c r="D136" s="69">
        <v>0</v>
      </c>
      <c r="E136" s="13"/>
      <c r="F136" s="12"/>
      <c r="G136" s="61"/>
      <c r="H136" s="3"/>
      <c r="I136" s="14"/>
      <c r="J136" s="13"/>
      <c r="K136" s="13"/>
      <c r="L136" s="15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4"/>
    </row>
    <row r="137" spans="1:30" x14ac:dyDescent="0.2">
      <c r="A137" s="14"/>
      <c r="B137" s="15" t="s">
        <v>20</v>
      </c>
      <c r="D137" s="69">
        <f>X$85</f>
        <v>0</v>
      </c>
      <c r="E137" s="13"/>
      <c r="F137" s="12"/>
      <c r="G137" s="61"/>
      <c r="H137" s="3"/>
      <c r="I137" s="14"/>
      <c r="J137" s="13"/>
      <c r="K137" s="13"/>
      <c r="L137" s="15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4"/>
    </row>
    <row r="138" spans="1:30" x14ac:dyDescent="0.2">
      <c r="A138" s="14"/>
      <c r="B138" s="15" t="s">
        <v>21</v>
      </c>
      <c r="C138" s="15"/>
      <c r="D138" s="13">
        <f>Z$85</f>
        <v>5.26</v>
      </c>
      <c r="E138" s="13"/>
      <c r="F138" s="12"/>
      <c r="G138" s="61"/>
      <c r="H138" s="3"/>
      <c r="I138" s="14"/>
      <c r="J138" s="13"/>
      <c r="K138" s="13"/>
      <c r="L138" s="15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4"/>
    </row>
    <row r="139" spans="1:30" ht="13.5" thickBot="1" x14ac:dyDescent="0.25">
      <c r="A139" s="14"/>
      <c r="B139" s="12"/>
      <c r="C139" s="13"/>
      <c r="D139" s="13"/>
      <c r="E139" s="13"/>
      <c r="F139" s="12"/>
      <c r="G139" s="61"/>
      <c r="H139" s="3"/>
      <c r="I139" s="14"/>
      <c r="J139" s="13"/>
      <c r="K139" s="13"/>
      <c r="L139" s="15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4"/>
    </row>
    <row r="140" spans="1:30" ht="14.25" thickTop="1" thickBot="1" x14ac:dyDescent="0.25">
      <c r="A140" s="14"/>
      <c r="B140" s="12"/>
      <c r="D140" s="20">
        <f>SUM(D130:D139)</f>
        <v>13637.529999999997</v>
      </c>
      <c r="E140" s="13"/>
      <c r="F140" s="12"/>
      <c r="G140" s="61"/>
      <c r="H140" s="3"/>
      <c r="I140" s="14"/>
      <c r="J140" s="13"/>
      <c r="K140" s="13"/>
      <c r="L140" s="15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4"/>
    </row>
    <row r="141" spans="1:30" ht="13.5" thickTop="1" x14ac:dyDescent="0.2">
      <c r="A141" s="14"/>
      <c r="E141" s="13"/>
      <c r="F141" s="12"/>
      <c r="G141" s="61"/>
      <c r="H141" s="3"/>
      <c r="I141" s="14"/>
      <c r="J141" s="13"/>
      <c r="K141" s="13"/>
      <c r="L141" s="15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4"/>
    </row>
    <row r="142" spans="1:30" x14ac:dyDescent="0.2">
      <c r="A142" s="14"/>
      <c r="E142" s="13"/>
      <c r="F142" s="12"/>
      <c r="G142" s="61"/>
      <c r="H142" s="3"/>
      <c r="I142" s="14"/>
      <c r="J142" s="13"/>
      <c r="K142" s="13"/>
      <c r="L142" s="15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4"/>
    </row>
    <row r="143" spans="1:30" x14ac:dyDescent="0.2">
      <c r="A143" s="14"/>
      <c r="B143" s="15" t="s">
        <v>75</v>
      </c>
      <c r="D143" s="13">
        <f>AA85</f>
        <v>34065.060000000005</v>
      </c>
      <c r="E143" s="13"/>
      <c r="F143" s="12"/>
      <c r="G143" s="61"/>
      <c r="H143" s="3"/>
      <c r="I143" s="14"/>
      <c r="J143" s="13"/>
      <c r="K143" s="13"/>
      <c r="L143" s="15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4"/>
    </row>
    <row r="144" spans="1:30" x14ac:dyDescent="0.2">
      <c r="A144" s="14"/>
      <c r="B144" s="15" t="s">
        <v>76</v>
      </c>
      <c r="D144" s="13">
        <f>D140</f>
        <v>13637.529999999997</v>
      </c>
      <c r="E144" s="13"/>
      <c r="F144" s="12"/>
      <c r="G144" s="61"/>
      <c r="H144" s="3"/>
      <c r="I144" s="14"/>
      <c r="J144" s="13"/>
      <c r="K144" s="13"/>
      <c r="L144" s="15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4"/>
    </row>
    <row r="145" spans="1:30" x14ac:dyDescent="0.2">
      <c r="A145" s="14"/>
      <c r="B145" s="15" t="s">
        <v>97</v>
      </c>
      <c r="D145" s="13">
        <v>0</v>
      </c>
      <c r="E145" s="13"/>
      <c r="F145" s="12"/>
      <c r="G145" s="61"/>
      <c r="H145" s="3"/>
      <c r="I145" s="14"/>
      <c r="J145" s="13"/>
      <c r="K145" s="13"/>
      <c r="L145" s="15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4"/>
    </row>
    <row r="146" spans="1:30" x14ac:dyDescent="0.2">
      <c r="A146" s="14"/>
      <c r="B146" s="15" t="s">
        <v>77</v>
      </c>
      <c r="D146" s="13">
        <f>D143-(D144+D145)</f>
        <v>20427.530000000006</v>
      </c>
      <c r="E146" s="13"/>
      <c r="F146" s="12"/>
      <c r="G146" s="61"/>
      <c r="H146" s="3"/>
      <c r="I146" s="14"/>
      <c r="J146" s="13"/>
      <c r="K146" s="13"/>
      <c r="L146" s="15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4"/>
    </row>
    <row r="147" spans="1:30" x14ac:dyDescent="0.2">
      <c r="A147" s="14"/>
      <c r="B147" s="12"/>
      <c r="D147" s="13"/>
      <c r="E147" s="13"/>
      <c r="F147" s="12"/>
      <c r="G147" s="61"/>
      <c r="H147" s="3"/>
      <c r="I147" s="14"/>
      <c r="J147" s="13"/>
      <c r="K147" s="13"/>
      <c r="L147" s="15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4"/>
    </row>
    <row r="148" spans="1:30" x14ac:dyDescent="0.2">
      <c r="A148" s="14"/>
      <c r="B148" s="12" t="s">
        <v>75</v>
      </c>
      <c r="D148" s="13">
        <f>D146+D144</f>
        <v>34065.060000000005</v>
      </c>
      <c r="E148" s="13"/>
      <c r="F148" s="12"/>
      <c r="G148" s="61"/>
      <c r="H148" s="3"/>
      <c r="I148" s="14"/>
      <c r="J148" s="13"/>
      <c r="K148" s="13"/>
      <c r="L148" s="15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4"/>
    </row>
    <row r="149" spans="1:30" x14ac:dyDescent="0.2">
      <c r="A149" s="14"/>
      <c r="B149" s="12"/>
      <c r="D149" s="13"/>
      <c r="E149" s="13"/>
      <c r="F149" s="12"/>
      <c r="G149" s="61"/>
      <c r="H149" s="3"/>
      <c r="I149" s="14"/>
      <c r="J149" s="13"/>
      <c r="K149" s="13"/>
      <c r="L149" s="15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4"/>
    </row>
    <row r="150" spans="1:30" x14ac:dyDescent="0.2">
      <c r="A150" s="14"/>
      <c r="B150" s="12"/>
      <c r="D150" s="13"/>
      <c r="E150" s="13"/>
      <c r="F150" s="12"/>
      <c r="G150" s="61"/>
      <c r="H150" s="3"/>
      <c r="I150" s="14"/>
      <c r="J150" s="13"/>
      <c r="K150" s="13"/>
      <c r="L150" s="15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4"/>
    </row>
    <row r="151" spans="1:30" x14ac:dyDescent="0.2">
      <c r="A151" s="14"/>
      <c r="B151" s="12"/>
      <c r="D151" s="13"/>
      <c r="E151" s="13"/>
      <c r="F151" s="12"/>
      <c r="G151" s="61"/>
      <c r="H151" s="3"/>
      <c r="I151" s="14"/>
      <c r="J151" s="13"/>
      <c r="K151" s="13"/>
      <c r="L151" s="15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4"/>
    </row>
    <row r="152" spans="1:30" x14ac:dyDescent="0.2">
      <c r="A152" s="14"/>
      <c r="B152" s="12"/>
      <c r="D152" s="13"/>
      <c r="E152" s="13"/>
      <c r="F152" s="12"/>
      <c r="G152" s="61"/>
      <c r="H152" s="3"/>
      <c r="I152" s="14"/>
      <c r="J152" s="13"/>
      <c r="K152" s="13"/>
      <c r="L152" s="15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4"/>
    </row>
    <row r="153" spans="1:30" x14ac:dyDescent="0.2">
      <c r="A153" s="14"/>
      <c r="B153" s="12"/>
      <c r="D153" s="13"/>
      <c r="E153" s="13"/>
      <c r="F153" s="12"/>
      <c r="G153" s="61"/>
      <c r="H153" s="3"/>
      <c r="I153" s="14"/>
      <c r="J153" s="13"/>
      <c r="K153" s="13"/>
      <c r="L153" s="15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4"/>
    </row>
    <row r="154" spans="1:30" x14ac:dyDescent="0.2">
      <c r="A154" s="14"/>
      <c r="B154" s="12"/>
      <c r="D154" s="13"/>
      <c r="E154" s="13"/>
      <c r="F154" s="12"/>
      <c r="G154" s="61"/>
      <c r="H154" s="3"/>
      <c r="I154" s="14"/>
      <c r="J154" s="13"/>
      <c r="K154" s="13"/>
      <c r="L154" s="15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4"/>
    </row>
    <row r="155" spans="1:30" x14ac:dyDescent="0.2">
      <c r="A155" s="14"/>
      <c r="B155" s="12"/>
      <c r="D155" s="13"/>
      <c r="E155" s="13"/>
      <c r="F155" s="12"/>
      <c r="G155" s="61"/>
      <c r="H155" s="3"/>
      <c r="I155" s="14"/>
      <c r="J155" s="13"/>
      <c r="K155" s="13"/>
      <c r="L155" s="15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4"/>
    </row>
    <row r="156" spans="1:30" x14ac:dyDescent="0.2">
      <c r="A156" s="14"/>
      <c r="B156" s="12"/>
      <c r="D156" s="13"/>
      <c r="E156" s="13"/>
      <c r="F156" s="12"/>
      <c r="G156" s="61"/>
      <c r="H156" s="3"/>
      <c r="I156" s="14"/>
      <c r="J156" s="13"/>
      <c r="K156" s="13"/>
      <c r="L156" s="15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4"/>
    </row>
    <row r="157" spans="1:30" x14ac:dyDescent="0.2">
      <c r="A157" s="14"/>
      <c r="B157" s="12"/>
      <c r="D157" s="13"/>
      <c r="E157" s="13"/>
      <c r="F157" s="12"/>
      <c r="G157" s="61"/>
      <c r="H157" s="3"/>
      <c r="I157" s="14"/>
      <c r="J157" s="13"/>
      <c r="K157" s="13"/>
      <c r="L157" s="15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4"/>
    </row>
    <row r="158" spans="1:30" x14ac:dyDescent="0.2">
      <c r="A158" s="14"/>
      <c r="B158" s="12"/>
      <c r="D158" s="13"/>
      <c r="E158" s="13"/>
      <c r="F158" s="12"/>
      <c r="G158" s="61"/>
      <c r="H158" s="3"/>
      <c r="I158" s="14"/>
      <c r="J158" s="13"/>
      <c r="K158" s="13"/>
      <c r="L158" s="15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4"/>
    </row>
    <row r="159" spans="1:30" x14ac:dyDescent="0.2">
      <c r="A159" s="14"/>
      <c r="B159" s="12"/>
      <c r="D159" s="13"/>
      <c r="E159" s="13"/>
      <c r="F159" s="12"/>
      <c r="G159" s="61"/>
      <c r="H159" s="3"/>
      <c r="I159" s="14"/>
      <c r="J159" s="13"/>
      <c r="K159" s="13"/>
      <c r="L159" s="15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4"/>
    </row>
    <row r="160" spans="1:30" x14ac:dyDescent="0.2">
      <c r="A160" s="14"/>
      <c r="B160" s="12"/>
      <c r="D160" s="13"/>
      <c r="E160" s="13"/>
      <c r="F160" s="12"/>
      <c r="G160" s="61"/>
      <c r="H160" s="3"/>
      <c r="I160" s="14"/>
      <c r="J160" s="13"/>
      <c r="K160" s="13"/>
      <c r="L160" s="15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4"/>
    </row>
    <row r="161" spans="1:30" x14ac:dyDescent="0.2">
      <c r="A161" s="14"/>
      <c r="B161" s="12"/>
      <c r="D161" s="13"/>
      <c r="E161" s="13"/>
      <c r="F161" s="12"/>
      <c r="G161" s="61"/>
      <c r="H161" s="3"/>
      <c r="I161" s="14"/>
      <c r="J161" s="13"/>
      <c r="K161" s="13"/>
      <c r="L161" s="15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4"/>
    </row>
    <row r="162" spans="1:30" x14ac:dyDescent="0.2">
      <c r="A162" s="14"/>
      <c r="B162" s="12"/>
      <c r="D162" s="13"/>
      <c r="E162" s="13"/>
      <c r="F162" s="12"/>
      <c r="G162" s="61"/>
      <c r="H162" s="3"/>
      <c r="I162" s="14"/>
      <c r="J162" s="13"/>
      <c r="K162" s="13"/>
      <c r="L162" s="15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4"/>
    </row>
    <row r="163" spans="1:30" x14ac:dyDescent="0.2">
      <c r="A163" s="14"/>
      <c r="B163" s="12"/>
      <c r="D163" s="13"/>
      <c r="E163" s="13"/>
      <c r="F163" s="12"/>
      <c r="G163" s="61"/>
      <c r="H163" s="3"/>
      <c r="I163" s="14"/>
      <c r="J163" s="13"/>
      <c r="K163" s="13"/>
      <c r="L163" s="15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4"/>
    </row>
    <row r="164" spans="1:30" x14ac:dyDescent="0.2">
      <c r="A164" s="14"/>
      <c r="B164" s="12"/>
      <c r="D164" s="13"/>
      <c r="E164" s="13"/>
      <c r="F164" s="12"/>
      <c r="G164" s="61"/>
      <c r="H164" s="3"/>
      <c r="I164" s="14"/>
      <c r="J164" s="13"/>
      <c r="K164" s="13"/>
      <c r="L164" s="15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4"/>
    </row>
    <row r="165" spans="1:30" x14ac:dyDescent="0.2">
      <c r="A165" s="14"/>
      <c r="B165" s="12"/>
      <c r="D165" s="13"/>
      <c r="E165" s="13"/>
      <c r="F165" s="12"/>
      <c r="G165" s="61"/>
      <c r="H165" s="3"/>
      <c r="I165" s="14"/>
      <c r="J165" s="13"/>
      <c r="K165" s="13"/>
      <c r="L165" s="15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4"/>
    </row>
    <row r="166" spans="1:30" x14ac:dyDescent="0.2">
      <c r="A166" s="14"/>
      <c r="B166" s="12"/>
      <c r="D166" s="116"/>
      <c r="E166" s="13"/>
      <c r="F166" s="12"/>
      <c r="G166" s="61"/>
      <c r="H166" s="3"/>
      <c r="I166" s="14"/>
      <c r="J166" s="13"/>
      <c r="K166" s="13"/>
      <c r="L166" s="15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4"/>
    </row>
    <row r="167" spans="1:30" x14ac:dyDescent="0.2">
      <c r="A167" s="14"/>
      <c r="B167" s="12"/>
      <c r="D167" s="116"/>
      <c r="E167" s="13"/>
      <c r="F167" s="12"/>
      <c r="G167" s="61"/>
      <c r="H167" s="3"/>
      <c r="I167" s="14"/>
      <c r="J167" s="13"/>
      <c r="K167" s="13"/>
      <c r="L167" s="15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4"/>
    </row>
    <row r="168" spans="1:30" x14ac:dyDescent="0.2">
      <c r="A168" s="14"/>
      <c r="B168" s="12"/>
      <c r="D168" s="13"/>
      <c r="E168" s="13"/>
      <c r="F168" s="12"/>
      <c r="G168" s="61"/>
      <c r="H168" s="3"/>
      <c r="I168" s="14"/>
      <c r="J168" s="13"/>
      <c r="K168" s="13"/>
      <c r="L168" s="15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4"/>
    </row>
    <row r="169" spans="1:30" x14ac:dyDescent="0.2">
      <c r="A169" s="14"/>
      <c r="B169" s="12"/>
      <c r="D169" s="13"/>
      <c r="E169" s="13"/>
      <c r="AD169" s="14"/>
    </row>
    <row r="170" spans="1:30" x14ac:dyDescent="0.2">
      <c r="A170" s="14"/>
      <c r="B170" s="12"/>
      <c r="C170" s="14"/>
      <c r="D170" s="117"/>
      <c r="E170" s="13"/>
      <c r="AD170" s="14"/>
    </row>
    <row r="171" spans="1:30" x14ac:dyDescent="0.2">
      <c r="A171" s="14"/>
      <c r="B171" s="12"/>
      <c r="C171" s="14"/>
      <c r="D171" s="13"/>
      <c r="E171" s="13"/>
      <c r="F171" s="31"/>
      <c r="G171" s="31"/>
      <c r="H171" s="13"/>
      <c r="I171" s="12"/>
      <c r="J171" s="13"/>
      <c r="K171" s="13"/>
      <c r="L171" s="13"/>
      <c r="M171" s="14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4"/>
    </row>
    <row r="172" spans="1:30" x14ac:dyDescent="0.2">
      <c r="B172" s="12"/>
      <c r="C172" s="14"/>
      <c r="D172" s="116"/>
      <c r="E172" s="13"/>
      <c r="F172" s="28"/>
      <c r="G172" s="28"/>
      <c r="H172" s="27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70"/>
      <c r="V172" s="27"/>
      <c r="W172" s="27"/>
      <c r="X172" s="27"/>
      <c r="Y172" s="27"/>
      <c r="Z172" s="27"/>
      <c r="AA172" s="70"/>
      <c r="AB172" s="27"/>
      <c r="AC172" s="120"/>
      <c r="AD172" s="27"/>
    </row>
    <row r="173" spans="1:30" x14ac:dyDescent="0.2">
      <c r="B173" s="12"/>
      <c r="C173" s="14"/>
      <c r="D173" s="13"/>
      <c r="E173" s="13"/>
      <c r="F173" s="28"/>
      <c r="G173" s="28"/>
      <c r="H173" s="27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70"/>
      <c r="V173" s="27"/>
      <c r="W173" s="27"/>
      <c r="X173" s="27"/>
      <c r="Y173" s="27"/>
      <c r="Z173" s="27"/>
      <c r="AA173" s="70"/>
      <c r="AB173" s="27"/>
      <c r="AC173" s="120"/>
      <c r="AD173" s="27"/>
    </row>
    <row r="174" spans="1:30" x14ac:dyDescent="0.2">
      <c r="B174" s="12"/>
      <c r="C174" s="14"/>
      <c r="D174" s="13"/>
      <c r="E174" s="13"/>
      <c r="F174" s="28"/>
      <c r="G174" s="28"/>
      <c r="H174" s="27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70"/>
      <c r="V174" s="27"/>
      <c r="W174" s="27"/>
      <c r="X174" s="27"/>
      <c r="Y174" s="27"/>
      <c r="Z174" s="27"/>
      <c r="AA174" s="70"/>
      <c r="AB174" s="27"/>
      <c r="AC174" s="120"/>
      <c r="AD174" s="27"/>
    </row>
    <row r="175" spans="1:30" x14ac:dyDescent="0.2">
      <c r="B175" s="12"/>
      <c r="C175" s="14"/>
      <c r="D175" s="13"/>
      <c r="E175" s="13"/>
      <c r="F175" s="28"/>
      <c r="G175" s="28"/>
      <c r="H175" s="27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70"/>
      <c r="V175" s="27"/>
      <c r="W175" s="27"/>
      <c r="X175" s="27"/>
      <c r="Y175" s="27"/>
      <c r="Z175" s="27"/>
      <c r="AA175" s="70"/>
      <c r="AB175" s="27"/>
      <c r="AC175" s="120"/>
      <c r="AD175" s="27"/>
    </row>
    <row r="176" spans="1:30" x14ac:dyDescent="0.2">
      <c r="B176" s="12"/>
      <c r="C176" s="14"/>
      <c r="D176" s="13"/>
      <c r="E176" s="13"/>
      <c r="F176" s="28"/>
      <c r="G176" s="28"/>
      <c r="H176" s="27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70"/>
      <c r="V176" s="27"/>
      <c r="W176" s="27"/>
      <c r="X176" s="27"/>
      <c r="Y176" s="27"/>
      <c r="Z176" s="27"/>
      <c r="AA176" s="70"/>
      <c r="AB176" s="27"/>
      <c r="AC176" s="120"/>
      <c r="AD176" s="27"/>
    </row>
    <row r="177" spans="1:30" ht="15.75" x14ac:dyDescent="0.25">
      <c r="B177" s="12"/>
      <c r="C177" s="5"/>
      <c r="D177" s="116"/>
      <c r="E177" s="13"/>
      <c r="F177" s="28"/>
      <c r="G177" s="28"/>
      <c r="H177" s="27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70"/>
      <c r="V177" s="27"/>
      <c r="W177" s="27"/>
      <c r="X177" s="27"/>
      <c r="Y177" s="27"/>
      <c r="Z177" s="27"/>
      <c r="AA177" s="70"/>
      <c r="AB177" s="27"/>
      <c r="AC177" s="120"/>
      <c r="AD177" s="27"/>
    </row>
    <row r="178" spans="1:30" ht="15.75" x14ac:dyDescent="0.25">
      <c r="B178" s="5"/>
      <c r="C178" s="5"/>
      <c r="D178" s="116"/>
      <c r="E178" s="13"/>
      <c r="F178" s="28"/>
      <c r="G178" s="28"/>
      <c r="H178" s="27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70"/>
      <c r="V178" s="27"/>
      <c r="W178" s="27"/>
      <c r="X178" s="27"/>
      <c r="Y178" s="27"/>
      <c r="Z178" s="27"/>
      <c r="AA178" s="70"/>
      <c r="AB178" s="27"/>
      <c r="AC178" s="120"/>
      <c r="AD178" s="27"/>
    </row>
    <row r="179" spans="1:30" ht="15.75" x14ac:dyDescent="0.25">
      <c r="B179" s="5"/>
      <c r="C179" s="5"/>
      <c r="D179" s="116"/>
      <c r="E179" s="13"/>
      <c r="F179" s="28"/>
      <c r="G179" s="28"/>
      <c r="H179" s="27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70"/>
      <c r="V179" s="27"/>
      <c r="W179" s="27"/>
      <c r="X179" s="27"/>
      <c r="Y179" s="27"/>
      <c r="Z179" s="27"/>
      <c r="AA179" s="70"/>
      <c r="AB179" s="27"/>
      <c r="AC179" s="120"/>
      <c r="AD179" s="27"/>
    </row>
    <row r="180" spans="1:30" ht="15.75" x14ac:dyDescent="0.25">
      <c r="B180" s="5"/>
      <c r="C180" s="5"/>
      <c r="D180" s="13"/>
      <c r="E180" s="13"/>
      <c r="F180" s="28"/>
      <c r="G180" s="28"/>
      <c r="H180" s="27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70"/>
      <c r="V180" s="27"/>
      <c r="W180" s="27"/>
      <c r="X180" s="27"/>
      <c r="Y180" s="27"/>
      <c r="Z180" s="27"/>
      <c r="AA180" s="70"/>
      <c r="AB180" s="27"/>
      <c r="AC180" s="120"/>
      <c r="AD180" s="27"/>
    </row>
    <row r="181" spans="1:30" ht="15.75" x14ac:dyDescent="0.25">
      <c r="B181" s="5"/>
      <c r="C181" s="5"/>
      <c r="D181" s="13"/>
      <c r="E181" s="13"/>
      <c r="F181" s="28"/>
      <c r="G181" s="28"/>
      <c r="H181" s="27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70"/>
      <c r="V181" s="27"/>
      <c r="W181" s="27"/>
      <c r="X181" s="27"/>
      <c r="Y181" s="27"/>
      <c r="Z181" s="27"/>
      <c r="AA181" s="70"/>
      <c r="AB181" s="27"/>
      <c r="AC181" s="120"/>
      <c r="AD181" s="27"/>
    </row>
    <row r="182" spans="1:30" ht="15.75" x14ac:dyDescent="0.25">
      <c r="B182" s="5"/>
      <c r="C182" s="5"/>
      <c r="D182" s="3"/>
      <c r="E182" s="13"/>
      <c r="F182" s="28"/>
      <c r="G182" s="28"/>
      <c r="H182" s="27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70"/>
      <c r="V182" s="27"/>
      <c r="W182" s="27"/>
      <c r="X182" s="27"/>
      <c r="Y182" s="27"/>
      <c r="Z182" s="27"/>
      <c r="AA182" s="70"/>
      <c r="AB182" s="27"/>
      <c r="AC182" s="120"/>
      <c r="AD182" s="27"/>
    </row>
    <row r="183" spans="1:30" ht="15.75" x14ac:dyDescent="0.25">
      <c r="B183" s="5"/>
      <c r="C183" s="5"/>
      <c r="D183" s="3"/>
      <c r="E183" s="6"/>
      <c r="F183" s="28"/>
      <c r="G183" s="28"/>
      <c r="H183" s="27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70"/>
      <c r="V183" s="27"/>
      <c r="W183" s="27"/>
      <c r="X183" s="27"/>
      <c r="Y183" s="27"/>
      <c r="Z183" s="27"/>
      <c r="AA183" s="70"/>
      <c r="AB183" s="27"/>
      <c r="AC183" s="120"/>
      <c r="AD183" s="27"/>
    </row>
    <row r="184" spans="1:30" ht="15.75" x14ac:dyDescent="0.25">
      <c r="B184" s="5"/>
      <c r="C184" s="14"/>
      <c r="D184" s="3"/>
      <c r="E184" s="28"/>
      <c r="F184" s="28"/>
      <c r="G184" s="28"/>
      <c r="H184" s="27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70"/>
      <c r="V184" s="27"/>
      <c r="W184" s="27"/>
      <c r="X184" s="27"/>
      <c r="Y184" s="27"/>
      <c r="Z184" s="27"/>
      <c r="AA184" s="70"/>
      <c r="AB184" s="27"/>
      <c r="AC184" s="120"/>
      <c r="AD184" s="27"/>
    </row>
    <row r="185" spans="1:30" ht="15.75" x14ac:dyDescent="0.25">
      <c r="B185" s="5"/>
      <c r="C185" s="14"/>
      <c r="D185" s="39"/>
      <c r="E185" s="28"/>
      <c r="F185" s="28"/>
      <c r="G185" s="28"/>
      <c r="H185" s="27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70"/>
      <c r="V185" s="27"/>
      <c r="W185" s="27"/>
      <c r="X185" s="27"/>
      <c r="Y185" s="27"/>
      <c r="Z185" s="27"/>
      <c r="AA185" s="70"/>
      <c r="AB185" s="27"/>
      <c r="AC185" s="120"/>
      <c r="AD185" s="27"/>
    </row>
    <row r="186" spans="1:30" ht="15.75" x14ac:dyDescent="0.25">
      <c r="B186" s="5"/>
      <c r="C186" s="14"/>
      <c r="D186" s="39"/>
      <c r="E186" s="28"/>
      <c r="F186" s="28"/>
      <c r="G186" s="28"/>
      <c r="H186" s="27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70"/>
      <c r="V186" s="27"/>
      <c r="W186" s="27"/>
      <c r="X186" s="27"/>
      <c r="Y186" s="27"/>
      <c r="Z186" s="27"/>
      <c r="AA186" s="70"/>
      <c r="AB186" s="27"/>
      <c r="AC186" s="120"/>
      <c r="AD186" s="27"/>
    </row>
    <row r="187" spans="1:30" ht="15.75" x14ac:dyDescent="0.25">
      <c r="B187" s="5"/>
      <c r="C187" s="14"/>
      <c r="D187" s="28"/>
      <c r="E187" s="39"/>
      <c r="F187" s="28"/>
      <c r="G187" s="28"/>
      <c r="H187" s="27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70"/>
      <c r="V187" s="27"/>
      <c r="W187" s="27"/>
      <c r="X187" s="27"/>
      <c r="Y187" s="27"/>
      <c r="Z187" s="27"/>
      <c r="AA187" s="70"/>
      <c r="AB187" s="27"/>
      <c r="AC187" s="120"/>
      <c r="AD187" s="27"/>
    </row>
    <row r="188" spans="1:30" ht="15.75" x14ac:dyDescent="0.25">
      <c r="B188" s="5"/>
      <c r="C188" s="14"/>
      <c r="D188" s="28"/>
      <c r="E188" s="28"/>
      <c r="F188" s="28"/>
      <c r="G188" s="28"/>
      <c r="H188" s="27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70"/>
      <c r="AB188" s="27"/>
      <c r="AC188" s="120"/>
      <c r="AD188" s="27"/>
    </row>
    <row r="189" spans="1:30" x14ac:dyDescent="0.2">
      <c r="B189" s="12"/>
      <c r="C189" s="14"/>
      <c r="D189" s="28"/>
      <c r="E189" s="28"/>
      <c r="F189" s="28"/>
      <c r="G189" s="28"/>
      <c r="H189" s="27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70"/>
      <c r="AB189" s="27"/>
      <c r="AC189" s="120"/>
      <c r="AD189" s="27"/>
    </row>
    <row r="190" spans="1:30" x14ac:dyDescent="0.2">
      <c r="B190" s="12"/>
      <c r="C190" s="14"/>
      <c r="D190" s="28"/>
      <c r="E190" s="28"/>
      <c r="F190" s="28"/>
      <c r="G190" s="28"/>
      <c r="H190" s="27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70"/>
      <c r="AB190" s="27"/>
      <c r="AC190" s="120"/>
      <c r="AD190" s="27"/>
    </row>
    <row r="191" spans="1:30" x14ac:dyDescent="0.2">
      <c r="A191" s="63"/>
      <c r="B191" s="12"/>
      <c r="C191" s="65"/>
      <c r="D191" s="28"/>
      <c r="E191" s="66"/>
      <c r="F191" s="66"/>
      <c r="G191" s="66"/>
      <c r="H191" s="66"/>
      <c r="I191" s="75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27"/>
      <c r="X191" s="27"/>
      <c r="Y191" s="27"/>
      <c r="Z191" s="27"/>
      <c r="AA191" s="70"/>
      <c r="AB191" s="27"/>
      <c r="AC191" s="120"/>
      <c r="AD191" s="27"/>
    </row>
    <row r="192" spans="1:30" x14ac:dyDescent="0.2">
      <c r="A192" s="63"/>
      <c r="B192" s="64"/>
      <c r="C192" s="65"/>
      <c r="D192" s="66"/>
      <c r="E192" s="72"/>
      <c r="F192" s="66"/>
      <c r="G192" s="72"/>
      <c r="H192" s="66"/>
      <c r="I192" s="39"/>
      <c r="J192" s="72"/>
      <c r="K192" s="72"/>
      <c r="L192" s="66"/>
      <c r="M192" s="72"/>
      <c r="N192" s="66"/>
      <c r="O192" s="66"/>
      <c r="P192" s="66"/>
      <c r="Q192" s="66"/>
      <c r="R192" s="66"/>
      <c r="S192" s="66"/>
      <c r="T192" s="66"/>
      <c r="U192" s="66"/>
      <c r="V192" s="66"/>
      <c r="W192" s="27"/>
      <c r="X192" s="27"/>
      <c r="Y192" s="27"/>
      <c r="Z192" s="27"/>
      <c r="AA192" s="70"/>
      <c r="AB192" s="27"/>
      <c r="AC192" s="120"/>
      <c r="AD192" s="27"/>
    </row>
    <row r="193" spans="1:30" x14ac:dyDescent="0.2">
      <c r="A193" s="73"/>
      <c r="B193" s="64"/>
      <c r="C193" s="65"/>
      <c r="D193" s="72"/>
      <c r="E193" s="67"/>
      <c r="F193" s="67"/>
      <c r="G193" s="72"/>
      <c r="H193" s="66"/>
      <c r="I193" s="39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27"/>
      <c r="X193" s="27"/>
      <c r="Y193" s="27"/>
      <c r="Z193" s="27"/>
      <c r="AA193" s="70"/>
      <c r="AB193" s="27"/>
      <c r="AC193" s="120"/>
      <c r="AD193" s="27"/>
    </row>
    <row r="194" spans="1:30" x14ac:dyDescent="0.2">
      <c r="A194" s="74"/>
      <c r="B194" s="64"/>
      <c r="C194" s="65"/>
      <c r="D194" s="67"/>
      <c r="E194" s="67"/>
      <c r="F194" s="67"/>
      <c r="G194" s="72"/>
      <c r="H194" s="66"/>
      <c r="I194" s="39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27"/>
      <c r="X194" s="27"/>
      <c r="Y194" s="27"/>
      <c r="Z194" s="27"/>
      <c r="AA194" s="70"/>
      <c r="AB194" s="27"/>
      <c r="AC194" s="120"/>
      <c r="AD194" s="27"/>
    </row>
    <row r="195" spans="1:30" x14ac:dyDescent="0.2">
      <c r="A195" s="74"/>
      <c r="B195" s="74"/>
      <c r="C195" s="65"/>
      <c r="D195" s="67"/>
      <c r="E195" s="67"/>
      <c r="F195" s="67"/>
      <c r="G195" s="72"/>
      <c r="H195" s="66"/>
      <c r="I195" s="39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27"/>
      <c r="X195" s="27"/>
      <c r="Y195" s="27"/>
      <c r="Z195" s="27"/>
      <c r="AA195" s="70"/>
      <c r="AB195" s="27"/>
      <c r="AC195" s="120"/>
      <c r="AD195" s="27"/>
    </row>
    <row r="196" spans="1:30" x14ac:dyDescent="0.2">
      <c r="A196" s="74"/>
      <c r="B196" s="74"/>
      <c r="C196" s="65"/>
      <c r="D196" s="67"/>
      <c r="E196" s="67"/>
      <c r="F196" s="67"/>
      <c r="G196" s="72"/>
      <c r="H196" s="66"/>
      <c r="I196" s="39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27"/>
      <c r="X196" s="27"/>
      <c r="Y196" s="27"/>
      <c r="Z196" s="27"/>
      <c r="AA196" s="70"/>
      <c r="AB196" s="27"/>
      <c r="AC196" s="120"/>
      <c r="AD196" s="27"/>
    </row>
    <row r="197" spans="1:30" x14ac:dyDescent="0.2">
      <c r="A197" s="73"/>
      <c r="B197" s="64"/>
      <c r="C197" s="65"/>
      <c r="D197" s="67"/>
      <c r="E197" s="67"/>
      <c r="F197" s="67"/>
      <c r="G197" s="72"/>
      <c r="H197" s="66"/>
      <c r="I197" s="39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27"/>
      <c r="X197" s="27"/>
      <c r="Y197" s="27"/>
      <c r="Z197" s="27"/>
      <c r="AA197" s="70"/>
      <c r="AB197" s="27"/>
      <c r="AC197" s="120"/>
      <c r="AD197" s="27"/>
    </row>
    <row r="198" spans="1:30" x14ac:dyDescent="0.2">
      <c r="A198" s="73"/>
      <c r="B198" s="64"/>
      <c r="C198" s="65"/>
      <c r="D198" s="67"/>
      <c r="E198" s="67"/>
      <c r="F198" s="67"/>
      <c r="G198" s="72"/>
      <c r="H198" s="66"/>
      <c r="I198" s="39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27"/>
      <c r="X198" s="27"/>
      <c r="Y198" s="27"/>
      <c r="Z198" s="27"/>
      <c r="AA198" s="70"/>
      <c r="AB198" s="27"/>
      <c r="AC198" s="120"/>
      <c r="AD198" s="27"/>
    </row>
    <row r="199" spans="1:30" x14ac:dyDescent="0.2">
      <c r="A199" s="73"/>
      <c r="B199" s="64"/>
      <c r="C199" s="65"/>
      <c r="D199" s="67"/>
      <c r="E199" s="67"/>
      <c r="F199" s="67"/>
      <c r="G199" s="72"/>
      <c r="H199" s="66"/>
      <c r="I199" s="39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27"/>
      <c r="X199" s="27"/>
      <c r="Y199" s="27"/>
      <c r="Z199" s="27"/>
      <c r="AA199" s="70"/>
      <c r="AB199" s="27"/>
      <c r="AC199" s="120"/>
      <c r="AD199" s="27"/>
    </row>
    <row r="200" spans="1:30" x14ac:dyDescent="0.2">
      <c r="A200" s="73"/>
      <c r="B200" s="64"/>
      <c r="C200" s="65"/>
      <c r="D200" s="67"/>
      <c r="E200" s="67"/>
      <c r="F200" s="67"/>
      <c r="G200" s="72"/>
      <c r="H200" s="66"/>
      <c r="I200" s="39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27"/>
      <c r="X200" s="27"/>
      <c r="Y200" s="27"/>
      <c r="Z200" s="27"/>
      <c r="AA200" s="70"/>
      <c r="AB200" s="27"/>
      <c r="AC200" s="120"/>
      <c r="AD200" s="27"/>
    </row>
    <row r="201" spans="1:30" x14ac:dyDescent="0.2">
      <c r="A201" s="73"/>
      <c r="B201" s="64"/>
      <c r="C201" s="65"/>
      <c r="D201" s="67"/>
      <c r="E201" s="67"/>
      <c r="F201" s="67"/>
      <c r="G201" s="72"/>
      <c r="H201" s="66"/>
      <c r="I201" s="39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27"/>
      <c r="X201" s="27"/>
      <c r="Y201" s="27"/>
      <c r="Z201" s="27"/>
      <c r="AA201" s="70"/>
      <c r="AB201" s="27"/>
      <c r="AC201" s="120"/>
      <c r="AD201" s="27"/>
    </row>
    <row r="202" spans="1:30" x14ac:dyDescent="0.2">
      <c r="A202" s="73"/>
      <c r="B202" s="64"/>
      <c r="C202" s="65"/>
      <c r="D202" s="67"/>
      <c r="E202" s="67"/>
      <c r="F202" s="67"/>
      <c r="G202" s="72"/>
      <c r="H202" s="66"/>
      <c r="I202" s="39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27"/>
      <c r="X202" s="27"/>
      <c r="Y202" s="27"/>
      <c r="Z202" s="27"/>
      <c r="AA202" s="70"/>
      <c r="AB202" s="27"/>
      <c r="AC202" s="120"/>
      <c r="AD202" s="27"/>
    </row>
    <row r="203" spans="1:30" x14ac:dyDescent="0.2">
      <c r="A203" s="73"/>
      <c r="B203" s="64"/>
      <c r="C203" s="65"/>
      <c r="D203" s="67"/>
      <c r="E203" s="67"/>
      <c r="F203" s="67"/>
      <c r="G203" s="72"/>
      <c r="H203" s="66"/>
      <c r="I203" s="39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27"/>
      <c r="X203" s="27"/>
      <c r="Y203" s="27"/>
      <c r="Z203" s="27"/>
      <c r="AA203" s="70"/>
      <c r="AB203" s="27"/>
      <c r="AC203" s="120"/>
      <c r="AD203" s="27"/>
    </row>
    <row r="204" spans="1:30" x14ac:dyDescent="0.2">
      <c r="A204" s="73"/>
      <c r="B204" s="64"/>
      <c r="C204" s="65"/>
      <c r="D204" s="67"/>
      <c r="E204" s="67"/>
      <c r="F204" s="67"/>
      <c r="G204" s="72"/>
      <c r="H204" s="66"/>
      <c r="I204" s="39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27"/>
      <c r="X204" s="27"/>
      <c r="Y204" s="27"/>
      <c r="Z204" s="27"/>
      <c r="AA204" s="70"/>
      <c r="AB204" s="27"/>
      <c r="AC204" s="120"/>
      <c r="AD204" s="27"/>
    </row>
    <row r="205" spans="1:30" x14ac:dyDescent="0.2">
      <c r="A205" s="73"/>
      <c r="B205" s="64"/>
      <c r="C205" s="65"/>
      <c r="D205" s="67"/>
      <c r="E205" s="67"/>
      <c r="F205" s="67"/>
      <c r="G205" s="72"/>
      <c r="H205" s="66"/>
      <c r="I205" s="39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27"/>
      <c r="X205" s="27"/>
      <c r="Y205" s="27"/>
      <c r="Z205" s="27"/>
      <c r="AA205" s="70"/>
      <c r="AB205" s="27"/>
      <c r="AC205" s="120"/>
      <c r="AD205" s="27"/>
    </row>
    <row r="206" spans="1:30" x14ac:dyDescent="0.2">
      <c r="A206" s="63"/>
      <c r="B206" s="64"/>
      <c r="C206" s="65"/>
      <c r="D206" s="67"/>
      <c r="E206" s="67"/>
      <c r="F206" s="67"/>
      <c r="G206" s="72"/>
      <c r="H206" s="66"/>
      <c r="I206" s="39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27"/>
      <c r="X206" s="27"/>
      <c r="Y206" s="27"/>
      <c r="Z206" s="27"/>
      <c r="AA206" s="70"/>
      <c r="AB206" s="27"/>
      <c r="AC206" s="120"/>
      <c r="AD206" s="27"/>
    </row>
    <row r="207" spans="1:30" x14ac:dyDescent="0.2">
      <c r="A207" s="63"/>
      <c r="B207" s="64"/>
      <c r="C207" s="65"/>
      <c r="D207" s="67"/>
      <c r="E207" s="67"/>
      <c r="F207" s="67"/>
      <c r="G207" s="67"/>
      <c r="H207" s="66"/>
      <c r="I207" s="67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27"/>
      <c r="X207" s="27"/>
      <c r="Y207" s="27"/>
      <c r="Z207" s="27"/>
      <c r="AA207" s="70"/>
      <c r="AB207" s="27"/>
      <c r="AC207" s="120"/>
      <c r="AD207" s="27"/>
    </row>
    <row r="208" spans="1:30" x14ac:dyDescent="0.2">
      <c r="A208" s="63"/>
      <c r="B208" s="64"/>
      <c r="C208" s="65"/>
      <c r="D208" s="67"/>
      <c r="E208" s="67"/>
      <c r="F208" s="67"/>
      <c r="G208" s="67"/>
      <c r="H208" s="66"/>
      <c r="I208" s="28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27"/>
      <c r="X208" s="27"/>
      <c r="Y208" s="27"/>
      <c r="Z208" s="27"/>
      <c r="AA208" s="70"/>
      <c r="AB208" s="27"/>
      <c r="AC208" s="120"/>
      <c r="AD208" s="27"/>
    </row>
    <row r="209" spans="1:30" x14ac:dyDescent="0.2">
      <c r="A209" s="63"/>
      <c r="B209" s="64"/>
      <c r="C209" s="65"/>
      <c r="D209" s="67"/>
      <c r="E209" s="67"/>
      <c r="F209" s="67"/>
      <c r="G209" s="67"/>
      <c r="H209" s="66"/>
      <c r="I209" s="28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27"/>
      <c r="X209" s="27"/>
      <c r="Y209" s="27"/>
      <c r="Z209" s="27"/>
      <c r="AA209" s="70"/>
      <c r="AB209" s="27"/>
      <c r="AC209" s="120"/>
      <c r="AD209" s="27"/>
    </row>
    <row r="210" spans="1:30" x14ac:dyDescent="0.2">
      <c r="A210" s="63"/>
      <c r="B210" s="64"/>
      <c r="C210" s="65"/>
      <c r="D210" s="67"/>
      <c r="E210" s="67"/>
      <c r="F210" s="67"/>
      <c r="G210" s="67"/>
      <c r="H210" s="66"/>
      <c r="I210" s="28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27"/>
      <c r="X210" s="27"/>
      <c r="Y210" s="27"/>
      <c r="Z210" s="27"/>
      <c r="AA210" s="70"/>
      <c r="AB210" s="27"/>
      <c r="AC210" s="120"/>
      <c r="AD210" s="27"/>
    </row>
    <row r="211" spans="1:30" x14ac:dyDescent="0.2">
      <c r="A211" s="63"/>
      <c r="B211" s="64"/>
      <c r="C211" s="65"/>
      <c r="D211" s="67"/>
      <c r="E211" s="67"/>
      <c r="F211" s="67"/>
      <c r="G211" s="67"/>
      <c r="H211" s="66"/>
      <c r="I211" s="28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27"/>
      <c r="X211" s="27"/>
      <c r="Y211" s="27"/>
      <c r="Z211" s="27"/>
      <c r="AA211" s="70"/>
      <c r="AB211" s="27"/>
      <c r="AC211" s="120"/>
      <c r="AD211" s="27"/>
    </row>
    <row r="212" spans="1:30" x14ac:dyDescent="0.2">
      <c r="A212" s="63"/>
      <c r="B212" s="64"/>
      <c r="C212" s="65"/>
      <c r="D212" s="67"/>
      <c r="E212" s="67"/>
      <c r="F212" s="67"/>
      <c r="G212" s="67"/>
      <c r="H212" s="66"/>
      <c r="I212" s="28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27"/>
      <c r="X212" s="27"/>
      <c r="Y212" s="27"/>
      <c r="Z212" s="27"/>
      <c r="AA212" s="70"/>
      <c r="AB212" s="27"/>
      <c r="AC212" s="120"/>
      <c r="AD212" s="27"/>
    </row>
    <row r="213" spans="1:30" x14ac:dyDescent="0.2">
      <c r="A213" s="63"/>
      <c r="B213" s="64"/>
      <c r="C213" s="65"/>
      <c r="D213" s="67"/>
      <c r="E213" s="67"/>
      <c r="F213" s="67"/>
      <c r="G213" s="67"/>
      <c r="H213" s="66"/>
      <c r="I213" s="28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27"/>
      <c r="X213" s="27"/>
      <c r="Y213" s="27"/>
      <c r="Z213" s="27"/>
      <c r="AA213" s="70"/>
      <c r="AB213" s="27"/>
      <c r="AC213" s="120"/>
      <c r="AD213" s="27"/>
    </row>
    <row r="214" spans="1:30" x14ac:dyDescent="0.2">
      <c r="A214" s="63"/>
      <c r="B214" s="64"/>
      <c r="C214" s="65"/>
      <c r="D214" s="67"/>
      <c r="E214" s="67"/>
      <c r="F214" s="67"/>
      <c r="G214" s="67"/>
      <c r="H214" s="66"/>
      <c r="I214" s="28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27"/>
      <c r="X214" s="27"/>
      <c r="Y214" s="27"/>
      <c r="Z214" s="27"/>
      <c r="AA214" s="70"/>
      <c r="AB214" s="27"/>
      <c r="AC214" s="120"/>
      <c r="AD214" s="27"/>
    </row>
    <row r="215" spans="1:30" x14ac:dyDescent="0.2">
      <c r="A215" s="63"/>
      <c r="B215" s="64"/>
      <c r="C215" s="65"/>
      <c r="D215" s="67"/>
      <c r="E215" s="67"/>
      <c r="F215" s="67"/>
      <c r="G215" s="67"/>
      <c r="H215" s="66"/>
      <c r="I215" s="28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27"/>
      <c r="X215" s="27"/>
      <c r="Y215" s="27"/>
      <c r="Z215" s="27"/>
      <c r="AA215" s="70"/>
      <c r="AB215" s="27"/>
      <c r="AC215" s="120"/>
      <c r="AD215" s="27"/>
    </row>
    <row r="216" spans="1:30" x14ac:dyDescent="0.2">
      <c r="A216" s="63"/>
      <c r="B216" s="64"/>
      <c r="C216" s="65"/>
      <c r="D216" s="67"/>
      <c r="E216" s="67"/>
      <c r="F216" s="67"/>
      <c r="G216" s="67"/>
      <c r="H216" s="66"/>
      <c r="I216" s="28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27"/>
      <c r="X216" s="27"/>
      <c r="Y216" s="27"/>
      <c r="Z216" s="27"/>
      <c r="AA216" s="70"/>
      <c r="AB216" s="27"/>
      <c r="AC216" s="120"/>
      <c r="AD216" s="27"/>
    </row>
    <row r="217" spans="1:30" x14ac:dyDescent="0.2">
      <c r="A217" s="63"/>
      <c r="B217" s="64"/>
      <c r="C217" s="65"/>
      <c r="D217" s="67"/>
      <c r="E217" s="67"/>
      <c r="F217" s="67"/>
      <c r="G217" s="67"/>
      <c r="H217" s="66"/>
      <c r="I217" s="28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27"/>
      <c r="X217" s="27"/>
      <c r="Y217" s="27"/>
      <c r="Z217" s="27"/>
      <c r="AA217" s="70"/>
      <c r="AB217" s="27"/>
      <c r="AC217" s="120"/>
      <c r="AD217" s="27"/>
    </row>
    <row r="218" spans="1:30" x14ac:dyDescent="0.2">
      <c r="A218" s="63"/>
      <c r="B218" s="64"/>
      <c r="C218" s="63"/>
      <c r="D218" s="67"/>
      <c r="E218" s="67"/>
      <c r="F218" s="67"/>
      <c r="G218" s="67"/>
      <c r="H218" s="66"/>
      <c r="I218" s="28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27"/>
      <c r="X218" s="27"/>
      <c r="Y218" s="27"/>
      <c r="Z218" s="27"/>
      <c r="AA218" s="70"/>
      <c r="AB218" s="27"/>
      <c r="AC218" s="120"/>
      <c r="AD218" s="27"/>
    </row>
    <row r="219" spans="1:30" x14ac:dyDescent="0.2">
      <c r="A219" s="63"/>
      <c r="B219" s="64"/>
      <c r="C219" s="63"/>
      <c r="D219" s="67"/>
      <c r="E219" s="67"/>
      <c r="F219" s="67"/>
      <c r="G219" s="67"/>
      <c r="H219" s="66"/>
      <c r="I219" s="28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27"/>
      <c r="X219" s="27"/>
      <c r="Y219" s="27"/>
      <c r="Z219" s="27"/>
      <c r="AA219" s="70"/>
      <c r="AB219" s="27"/>
      <c r="AC219" s="120"/>
      <c r="AD219" s="27"/>
    </row>
    <row r="220" spans="1:30" x14ac:dyDescent="0.2">
      <c r="A220" s="63"/>
      <c r="B220" s="64"/>
      <c r="C220" s="63"/>
      <c r="D220" s="67"/>
      <c r="E220" s="67"/>
      <c r="F220" s="67"/>
      <c r="G220" s="67"/>
      <c r="H220" s="66"/>
      <c r="I220" s="28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27"/>
      <c r="X220" s="27"/>
      <c r="Y220" s="27"/>
      <c r="Z220" s="27"/>
      <c r="AA220" s="70"/>
      <c r="AB220" s="27"/>
      <c r="AC220" s="120"/>
      <c r="AD220" s="27"/>
    </row>
    <row r="221" spans="1:30" x14ac:dyDescent="0.2">
      <c r="A221" s="63"/>
      <c r="B221" s="64"/>
      <c r="C221" s="63"/>
      <c r="D221" s="67"/>
      <c r="E221" s="67"/>
      <c r="F221" s="67"/>
      <c r="G221" s="67"/>
      <c r="H221" s="66"/>
      <c r="I221" s="28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27"/>
      <c r="X221" s="27"/>
      <c r="Y221" s="27"/>
      <c r="Z221" s="27"/>
      <c r="AA221" s="70"/>
      <c r="AB221" s="27"/>
      <c r="AC221" s="120"/>
      <c r="AD221" s="27"/>
    </row>
    <row r="222" spans="1:30" x14ac:dyDescent="0.2">
      <c r="A222" s="63"/>
      <c r="B222" s="64"/>
      <c r="C222" s="63"/>
      <c r="D222" s="67"/>
      <c r="E222" s="67"/>
      <c r="F222" s="67"/>
      <c r="G222" s="67"/>
      <c r="H222" s="66"/>
      <c r="I222" s="28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27"/>
      <c r="X222" s="27"/>
      <c r="Y222" s="27"/>
      <c r="Z222" s="27"/>
      <c r="AA222" s="70"/>
      <c r="AB222" s="27"/>
      <c r="AC222" s="120"/>
      <c r="AD222" s="27"/>
    </row>
    <row r="223" spans="1:30" x14ac:dyDescent="0.2">
      <c r="A223" s="63"/>
      <c r="B223" s="64"/>
      <c r="C223" s="63"/>
      <c r="D223" s="67"/>
      <c r="E223" s="67"/>
      <c r="F223" s="67"/>
      <c r="G223" s="67"/>
      <c r="H223" s="66"/>
      <c r="I223" s="28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27"/>
      <c r="X223" s="27"/>
      <c r="Y223" s="27"/>
      <c r="Z223" s="27"/>
      <c r="AA223" s="70"/>
      <c r="AB223" s="27"/>
      <c r="AC223" s="120"/>
      <c r="AD223" s="27"/>
    </row>
    <row r="224" spans="1:30" x14ac:dyDescent="0.2">
      <c r="A224" s="63"/>
      <c r="B224" s="64"/>
      <c r="C224" s="63"/>
      <c r="D224" s="67"/>
      <c r="E224" s="67"/>
      <c r="F224" s="67"/>
      <c r="G224" s="67"/>
      <c r="H224" s="66"/>
      <c r="I224" s="28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27"/>
      <c r="X224" s="27"/>
      <c r="Y224" s="27"/>
      <c r="Z224" s="27"/>
      <c r="AA224" s="70"/>
      <c r="AB224" s="27"/>
      <c r="AC224" s="120"/>
      <c r="AD224" s="27"/>
    </row>
    <row r="225" spans="1:30" x14ac:dyDescent="0.2">
      <c r="A225" s="63"/>
      <c r="B225" s="64"/>
      <c r="C225" s="63"/>
      <c r="D225" s="67"/>
      <c r="E225" s="67"/>
      <c r="F225" s="67"/>
      <c r="G225" s="67"/>
      <c r="H225" s="66"/>
      <c r="I225" s="28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27"/>
      <c r="X225" s="27"/>
      <c r="Y225" s="27"/>
      <c r="Z225" s="27"/>
      <c r="AA225" s="70"/>
      <c r="AB225" s="27"/>
      <c r="AC225" s="120"/>
      <c r="AD225" s="27"/>
    </row>
    <row r="226" spans="1:30" x14ac:dyDescent="0.2">
      <c r="A226" s="63"/>
      <c r="B226" s="64"/>
      <c r="C226" s="63"/>
      <c r="D226" s="67"/>
      <c r="E226" s="67"/>
      <c r="F226" s="67"/>
      <c r="G226" s="67"/>
      <c r="H226" s="66"/>
      <c r="I226" s="28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27"/>
      <c r="X226" s="27"/>
      <c r="Y226" s="27"/>
      <c r="Z226" s="27"/>
      <c r="AA226" s="70"/>
      <c r="AB226" s="27"/>
      <c r="AC226" s="120"/>
      <c r="AD226" s="27"/>
    </row>
    <row r="227" spans="1:30" x14ac:dyDescent="0.2">
      <c r="A227" s="63"/>
      <c r="B227" s="64"/>
      <c r="C227" s="63"/>
      <c r="D227" s="67"/>
      <c r="E227" s="67"/>
      <c r="F227" s="67"/>
      <c r="G227" s="67"/>
      <c r="H227" s="66"/>
      <c r="I227" s="28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27"/>
      <c r="X227" s="27"/>
      <c r="Y227" s="27"/>
      <c r="Z227" s="27"/>
      <c r="AA227" s="70"/>
      <c r="AB227" s="27"/>
      <c r="AC227" s="120"/>
      <c r="AD227" s="27"/>
    </row>
    <row r="228" spans="1:30" x14ac:dyDescent="0.2">
      <c r="A228" s="63"/>
      <c r="B228" s="64"/>
      <c r="C228" s="63"/>
      <c r="D228" s="67"/>
      <c r="E228" s="67"/>
      <c r="F228" s="67"/>
      <c r="G228" s="67"/>
      <c r="H228" s="66"/>
      <c r="I228" s="28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27"/>
      <c r="X228" s="27"/>
      <c r="Y228" s="27"/>
      <c r="Z228" s="27"/>
      <c r="AA228" s="70"/>
      <c r="AB228" s="27"/>
      <c r="AC228" s="120"/>
      <c r="AD228" s="27"/>
    </row>
    <row r="229" spans="1:30" x14ac:dyDescent="0.2">
      <c r="A229" s="63"/>
      <c r="B229" s="64"/>
      <c r="C229" s="63"/>
      <c r="D229" s="67"/>
      <c r="E229" s="67"/>
      <c r="F229" s="67"/>
      <c r="G229" s="67"/>
      <c r="H229" s="66"/>
      <c r="I229" s="28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27"/>
      <c r="X229" s="27"/>
      <c r="Y229" s="27"/>
      <c r="Z229" s="27"/>
      <c r="AA229" s="70"/>
      <c r="AB229" s="27"/>
      <c r="AC229" s="120"/>
      <c r="AD229" s="27"/>
    </row>
    <row r="230" spans="1:30" x14ac:dyDescent="0.2">
      <c r="A230" s="63"/>
      <c r="B230" s="64"/>
      <c r="C230" s="63"/>
      <c r="D230" s="67"/>
      <c r="E230" s="67"/>
      <c r="F230" s="67"/>
      <c r="G230" s="67"/>
      <c r="H230" s="66"/>
      <c r="I230" s="28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27"/>
      <c r="X230" s="27"/>
      <c r="Y230" s="27"/>
      <c r="Z230" s="27"/>
      <c r="AA230" s="70"/>
      <c r="AB230" s="27"/>
      <c r="AC230" s="120"/>
      <c r="AD230" s="27"/>
    </row>
    <row r="231" spans="1:30" x14ac:dyDescent="0.2">
      <c r="A231" s="63"/>
      <c r="B231" s="64"/>
      <c r="C231" s="63"/>
      <c r="D231" s="67"/>
      <c r="E231" s="67"/>
      <c r="F231" s="67"/>
      <c r="G231" s="67"/>
      <c r="H231" s="66"/>
      <c r="I231" s="28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27"/>
      <c r="X231" s="27"/>
      <c r="Y231" s="27"/>
      <c r="Z231" s="27"/>
      <c r="AA231" s="70"/>
      <c r="AB231" s="27"/>
      <c r="AC231" s="120"/>
      <c r="AD231" s="27"/>
    </row>
    <row r="232" spans="1:30" x14ac:dyDescent="0.2">
      <c r="A232" s="63"/>
      <c r="B232" s="64"/>
      <c r="C232" s="63"/>
      <c r="D232" s="67"/>
      <c r="E232" s="67"/>
      <c r="F232" s="67"/>
      <c r="G232" s="67"/>
      <c r="H232" s="66"/>
      <c r="I232" s="28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27"/>
      <c r="X232" s="27"/>
      <c r="Y232" s="27"/>
      <c r="Z232" s="27"/>
      <c r="AA232" s="70"/>
      <c r="AB232" s="27"/>
      <c r="AC232" s="120"/>
      <c r="AD232" s="27"/>
    </row>
    <row r="233" spans="1:30" x14ac:dyDescent="0.2">
      <c r="A233" s="63"/>
      <c r="B233" s="64"/>
      <c r="C233" s="63"/>
      <c r="D233" s="67"/>
      <c r="E233" s="67"/>
      <c r="F233" s="67"/>
      <c r="G233" s="67"/>
      <c r="H233" s="66"/>
      <c r="I233" s="28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27"/>
      <c r="X233" s="27"/>
      <c r="Y233" s="27"/>
      <c r="Z233" s="27"/>
      <c r="AA233" s="70"/>
      <c r="AB233" s="27"/>
      <c r="AC233" s="120"/>
      <c r="AD233" s="27"/>
    </row>
    <row r="234" spans="1:30" x14ac:dyDescent="0.2">
      <c r="A234" s="63"/>
      <c r="B234" s="64"/>
      <c r="C234" s="63"/>
      <c r="D234" s="67"/>
      <c r="E234" s="67"/>
      <c r="F234" s="67"/>
      <c r="G234" s="67"/>
      <c r="H234" s="66"/>
      <c r="I234" s="28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27"/>
      <c r="X234" s="27"/>
      <c r="Y234" s="27"/>
      <c r="Z234" s="27"/>
      <c r="AA234" s="70"/>
      <c r="AB234" s="27"/>
      <c r="AC234" s="120"/>
      <c r="AD234" s="27"/>
    </row>
    <row r="235" spans="1:30" x14ac:dyDescent="0.2">
      <c r="A235" s="63"/>
      <c r="B235" s="64"/>
      <c r="C235" s="63"/>
      <c r="D235" s="67"/>
      <c r="E235" s="67"/>
      <c r="F235" s="67"/>
      <c r="G235" s="67"/>
      <c r="H235" s="66"/>
      <c r="I235" s="28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27"/>
      <c r="X235" s="27"/>
      <c r="Y235" s="27"/>
      <c r="Z235" s="27"/>
      <c r="AA235" s="70"/>
      <c r="AB235" s="27"/>
      <c r="AC235" s="120"/>
      <c r="AD235" s="27"/>
    </row>
    <row r="236" spans="1:30" x14ac:dyDescent="0.2">
      <c r="A236" s="63"/>
      <c r="B236" s="64"/>
      <c r="C236" s="63"/>
      <c r="D236" s="67"/>
      <c r="E236" s="67"/>
      <c r="F236" s="67"/>
      <c r="G236" s="67"/>
      <c r="H236" s="66"/>
      <c r="I236" s="28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27"/>
      <c r="X236" s="27"/>
      <c r="Y236" s="27"/>
      <c r="Z236" s="27"/>
      <c r="AA236" s="70"/>
      <c r="AB236" s="27"/>
      <c r="AC236" s="120"/>
      <c r="AD236" s="27"/>
    </row>
    <row r="237" spans="1:30" x14ac:dyDescent="0.2">
      <c r="A237" s="63"/>
      <c r="B237" s="64"/>
      <c r="C237" s="63"/>
      <c r="D237" s="67"/>
      <c r="E237" s="67"/>
      <c r="F237" s="67"/>
      <c r="G237" s="67"/>
      <c r="H237" s="66"/>
      <c r="I237" s="28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27"/>
      <c r="X237" s="27"/>
      <c r="Y237" s="27"/>
      <c r="Z237" s="27"/>
      <c r="AA237" s="70"/>
      <c r="AB237" s="27"/>
      <c r="AC237" s="120"/>
      <c r="AD237" s="27"/>
    </row>
    <row r="238" spans="1:30" x14ac:dyDescent="0.2">
      <c r="A238" s="63"/>
      <c r="B238" s="64"/>
      <c r="C238" s="63"/>
      <c r="D238" s="67"/>
      <c r="E238" s="67"/>
      <c r="F238" s="67"/>
      <c r="G238" s="67"/>
      <c r="H238" s="66"/>
      <c r="I238" s="28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27"/>
      <c r="X238" s="27"/>
      <c r="Y238" s="27"/>
      <c r="Z238" s="27"/>
      <c r="AA238" s="70"/>
      <c r="AB238" s="27"/>
      <c r="AC238" s="120"/>
      <c r="AD238" s="27"/>
    </row>
    <row r="239" spans="1:30" x14ac:dyDescent="0.2">
      <c r="A239" s="63"/>
      <c r="B239" s="64"/>
      <c r="C239" s="63"/>
      <c r="D239" s="67"/>
      <c r="E239" s="67"/>
      <c r="F239" s="67"/>
      <c r="G239" s="67"/>
      <c r="H239" s="66"/>
      <c r="I239" s="28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27"/>
      <c r="X239" s="27"/>
      <c r="Y239" s="27"/>
      <c r="Z239" s="27"/>
      <c r="AA239" s="70"/>
      <c r="AB239" s="27"/>
      <c r="AC239" s="120"/>
      <c r="AD239" s="27"/>
    </row>
    <row r="240" spans="1:30" x14ac:dyDescent="0.2">
      <c r="A240" s="63"/>
      <c r="B240" s="64"/>
      <c r="C240" s="63"/>
      <c r="D240" s="67"/>
      <c r="E240" s="67"/>
      <c r="F240" s="67"/>
      <c r="G240" s="67"/>
      <c r="H240" s="66"/>
      <c r="I240" s="28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27"/>
      <c r="X240" s="27"/>
      <c r="Y240" s="27"/>
      <c r="Z240" s="27"/>
      <c r="AA240" s="70"/>
      <c r="AB240" s="27"/>
      <c r="AC240" s="120"/>
      <c r="AD240" s="27"/>
    </row>
    <row r="241" spans="1:30" x14ac:dyDescent="0.2">
      <c r="A241" s="63"/>
      <c r="B241" s="64"/>
      <c r="C241" s="63"/>
      <c r="D241" s="67"/>
      <c r="E241" s="67"/>
      <c r="F241" s="67"/>
      <c r="G241" s="67"/>
      <c r="H241" s="66"/>
      <c r="I241" s="28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27"/>
      <c r="X241" s="27"/>
      <c r="Y241" s="27"/>
      <c r="Z241" s="27"/>
      <c r="AA241" s="70"/>
      <c r="AB241" s="27"/>
      <c r="AC241" s="120"/>
      <c r="AD241" s="27"/>
    </row>
    <row r="242" spans="1:30" x14ac:dyDescent="0.2">
      <c r="A242" s="63"/>
      <c r="B242" s="64"/>
      <c r="C242" s="63"/>
      <c r="D242" s="67"/>
      <c r="E242" s="67"/>
      <c r="F242" s="67"/>
      <c r="G242" s="67"/>
      <c r="H242" s="66"/>
      <c r="I242" s="28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27"/>
      <c r="X242" s="27"/>
      <c r="Y242" s="27"/>
      <c r="Z242" s="27"/>
      <c r="AA242" s="70"/>
      <c r="AB242" s="27"/>
      <c r="AC242" s="120"/>
      <c r="AD242" s="27"/>
    </row>
    <row r="243" spans="1:30" x14ac:dyDescent="0.2">
      <c r="A243" s="63"/>
      <c r="B243" s="64"/>
      <c r="C243" s="63"/>
      <c r="D243" s="67"/>
      <c r="E243" s="59"/>
      <c r="F243" s="59"/>
      <c r="G243" s="59"/>
      <c r="H243" s="63"/>
      <c r="I243" s="68"/>
      <c r="J243" s="63"/>
      <c r="K243" s="63"/>
      <c r="L243" s="63"/>
    </row>
    <row r="244" spans="1:30" x14ac:dyDescent="0.2">
      <c r="B244" s="63"/>
      <c r="D244" s="59"/>
      <c r="E244" s="3"/>
      <c r="F244" s="3"/>
      <c r="G244" s="3"/>
    </row>
    <row r="245" spans="1:30" x14ac:dyDescent="0.2">
      <c r="D245" s="3"/>
      <c r="E245" s="3"/>
      <c r="F245" s="3"/>
      <c r="G245" s="3"/>
    </row>
    <row r="246" spans="1:30" x14ac:dyDescent="0.2">
      <c r="D246" s="3"/>
      <c r="E246" s="3"/>
      <c r="F246" s="3"/>
      <c r="G246" s="3"/>
    </row>
    <row r="247" spans="1:30" x14ac:dyDescent="0.2">
      <c r="D247" s="3"/>
      <c r="E247" s="3"/>
      <c r="F247" s="3"/>
      <c r="G247" s="3"/>
    </row>
    <row r="248" spans="1:30" x14ac:dyDescent="0.2">
      <c r="D248" s="3"/>
      <c r="E248" s="3"/>
      <c r="F248" s="3"/>
      <c r="G248" s="3"/>
    </row>
    <row r="249" spans="1:30" x14ac:dyDescent="0.2">
      <c r="D249" s="3"/>
      <c r="E249" s="3"/>
      <c r="F249" s="3"/>
      <c r="G249" s="3"/>
    </row>
    <row r="250" spans="1:30" x14ac:dyDescent="0.2">
      <c r="D250" s="3"/>
      <c r="E250" s="3"/>
      <c r="F250" s="3"/>
      <c r="G250" s="3"/>
    </row>
    <row r="251" spans="1:30" x14ac:dyDescent="0.2">
      <c r="D251" s="3"/>
      <c r="E251" s="3"/>
      <c r="F251" s="3"/>
      <c r="G251" s="3"/>
    </row>
    <row r="252" spans="1:30" x14ac:dyDescent="0.2">
      <c r="D252" s="3"/>
      <c r="E252" s="3"/>
      <c r="F252" s="3"/>
      <c r="G252" s="3"/>
    </row>
    <row r="253" spans="1:30" x14ac:dyDescent="0.2">
      <c r="D253" s="3"/>
      <c r="E253" s="3"/>
      <c r="F253" s="3"/>
      <c r="G253" s="3"/>
    </row>
    <row r="254" spans="1:30" x14ac:dyDescent="0.2">
      <c r="D254" s="3"/>
    </row>
  </sheetData>
  <autoFilter ref="A1:AI86" xr:uid="{A44E5637-98AA-445C-AB0A-6C7D0D98FB62}"/>
  <sortState xmlns:xlrd2="http://schemas.microsoft.com/office/spreadsheetml/2017/richdata2" ref="A3:AD84">
    <sortCondition ref="A3:A84"/>
  </sortState>
  <phoneticPr fontId="0" type="noConversion"/>
  <printOptions gridLines="1"/>
  <pageMargins left="0.23622047244094491" right="0.23622047244094491" top="0.74803149606299213" bottom="0.74803149606299213" header="0.31496062992125984" footer="0.31496062992125984"/>
  <pageSetup paperSize="9" scale="26" fitToHeight="0" orientation="portrait" r:id="rId1"/>
  <headerFooter>
    <oddHeader>&amp;L&amp;"Times New Roman,Bold"&amp;12ASKAM AND IRELETH PARISH COUNCIL</oddHeader>
  </headerFooter>
  <rowBreaks count="1" manualBreakCount="1">
    <brk id="106" max="2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3"/>
  <sheetViews>
    <sheetView topLeftCell="A24" zoomScaleNormal="100" workbookViewId="0">
      <selection activeCell="D25" sqref="D25"/>
    </sheetView>
  </sheetViews>
  <sheetFormatPr defaultColWidth="8.85546875" defaultRowHeight="12.75" x14ac:dyDescent="0.2"/>
  <cols>
    <col min="1" max="2" width="15.7109375" customWidth="1"/>
    <col min="3" max="3" width="4.28515625" customWidth="1"/>
    <col min="4" max="4" width="44.85546875" bestFit="1" customWidth="1"/>
    <col min="5" max="5" width="3.7109375" customWidth="1"/>
    <col min="6" max="6" width="14.85546875" customWidth="1"/>
    <col min="7" max="7" width="12.42578125" bestFit="1" customWidth="1"/>
    <col min="8" max="8" width="12.28515625" bestFit="1" customWidth="1"/>
    <col min="9" max="9" width="11.140625" bestFit="1" customWidth="1"/>
  </cols>
  <sheetData>
    <row r="1" spans="1:7" ht="45.75" customHeight="1" x14ac:dyDescent="0.2">
      <c r="A1" s="41" t="s">
        <v>49</v>
      </c>
      <c r="B1" s="23"/>
      <c r="C1" s="23"/>
      <c r="D1" s="23"/>
      <c r="E1" s="23"/>
    </row>
    <row r="2" spans="1:7" ht="22.5" x14ac:dyDescent="0.3">
      <c r="A2" s="4" t="s">
        <v>219</v>
      </c>
    </row>
    <row r="4" spans="1:7" ht="20.25" x14ac:dyDescent="0.3">
      <c r="A4" s="151" t="s">
        <v>185</v>
      </c>
      <c r="B4" s="151"/>
      <c r="F4" s="151" t="s">
        <v>191</v>
      </c>
      <c r="G4" s="151"/>
    </row>
    <row r="5" spans="1:7" ht="20.25" x14ac:dyDescent="0.3">
      <c r="A5" s="86"/>
      <c r="B5" s="86"/>
      <c r="F5" s="86"/>
      <c r="G5" s="86"/>
    </row>
    <row r="6" spans="1:7" ht="15.75" x14ac:dyDescent="0.25">
      <c r="B6" s="7">
        <v>17115.68</v>
      </c>
      <c r="C6" s="83"/>
      <c r="D6" s="21" t="s">
        <v>8</v>
      </c>
      <c r="E6" s="21"/>
      <c r="F6" s="7"/>
      <c r="G6" s="8">
        <f>'receipts and payments book'!D3</f>
        <v>23000</v>
      </c>
    </row>
    <row r="7" spans="1:7" ht="15.75" x14ac:dyDescent="0.25">
      <c r="B7" s="6">
        <v>110.91</v>
      </c>
      <c r="C7" s="83"/>
      <c r="D7" s="21" t="s">
        <v>2</v>
      </c>
      <c r="E7" s="21"/>
      <c r="F7" s="7"/>
      <c r="G7" s="8">
        <f>'receipts and payments book'!G85</f>
        <v>340.03</v>
      </c>
    </row>
    <row r="8" spans="1:7" ht="15.75" x14ac:dyDescent="0.25">
      <c r="B8" s="7">
        <v>884.31999999999994</v>
      </c>
      <c r="C8" s="83"/>
      <c r="D8" s="21" t="s">
        <v>86</v>
      </c>
      <c r="E8" s="21"/>
      <c r="F8" s="7"/>
      <c r="G8" s="8">
        <f>'receipts and payments book'!F85</f>
        <v>10000</v>
      </c>
    </row>
    <row r="9" spans="1:7" ht="15.75" x14ac:dyDescent="0.25">
      <c r="B9" s="6">
        <v>100</v>
      </c>
      <c r="C9" s="83"/>
      <c r="D9" s="21" t="s">
        <v>78</v>
      </c>
      <c r="E9" s="21"/>
      <c r="F9" s="7"/>
      <c r="G9" s="8">
        <f>'receipts and payments book'!E85</f>
        <v>150</v>
      </c>
    </row>
    <row r="10" spans="1:7" ht="15.75" x14ac:dyDescent="0.25">
      <c r="B10" s="7">
        <v>483.12</v>
      </c>
      <c r="C10" s="83"/>
      <c r="D10" s="21" t="s">
        <v>32</v>
      </c>
      <c r="E10" s="21"/>
      <c r="F10" s="7"/>
      <c r="G10" s="8">
        <f>'receipts and payments book'!H85</f>
        <v>1667.92</v>
      </c>
    </row>
    <row r="11" spans="1:7" ht="15.75" x14ac:dyDescent="0.25">
      <c r="B11" s="7"/>
      <c r="C11" s="83"/>
      <c r="D11" s="21" t="s">
        <v>102</v>
      </c>
      <c r="E11" s="21"/>
      <c r="F11" s="7"/>
      <c r="G11" s="8"/>
    </row>
    <row r="12" spans="1:7" ht="15.75" x14ac:dyDescent="0.25">
      <c r="B12" s="7"/>
      <c r="C12" s="83"/>
      <c r="D12" s="21" t="s">
        <v>36</v>
      </c>
      <c r="E12" s="21"/>
      <c r="F12" s="7"/>
      <c r="G12" s="8"/>
    </row>
    <row r="13" spans="1:7" ht="15.75" x14ac:dyDescent="0.25">
      <c r="A13" s="97"/>
      <c r="B13" s="97"/>
      <c r="C13" s="83"/>
      <c r="D13" s="21"/>
      <c r="E13" s="21"/>
      <c r="F13" s="7"/>
      <c r="G13" s="134"/>
    </row>
    <row r="14" spans="1:7" ht="15.75" x14ac:dyDescent="0.25">
      <c r="A14" s="97"/>
      <c r="B14" s="97"/>
      <c r="C14" s="83"/>
      <c r="D14" s="21"/>
      <c r="E14" s="21"/>
      <c r="F14" s="7"/>
      <c r="G14" s="134"/>
    </row>
    <row r="15" spans="1:7" ht="15.75" x14ac:dyDescent="0.25">
      <c r="A15" s="97"/>
      <c r="B15" s="97"/>
      <c r="C15" s="83"/>
      <c r="D15" s="21"/>
      <c r="E15" s="21"/>
      <c r="F15" s="7"/>
      <c r="G15" s="134"/>
    </row>
    <row r="16" spans="1:7" ht="15.75" x14ac:dyDescent="0.25">
      <c r="A16" s="7">
        <v>7518.6399999999985</v>
      </c>
      <c r="B16" s="96"/>
      <c r="C16" s="83"/>
      <c r="D16" s="5" t="s">
        <v>174</v>
      </c>
      <c r="E16" s="21"/>
      <c r="F16" s="147">
        <f>'receipts and payments book'!I85</f>
        <v>8805.119999999999</v>
      </c>
      <c r="G16" s="134"/>
    </row>
    <row r="17" spans="1:7" ht="15.75" x14ac:dyDescent="0.25">
      <c r="A17" s="7">
        <v>280</v>
      </c>
      <c r="B17" s="96"/>
      <c r="C17" s="83"/>
      <c r="D17" s="21" t="s">
        <v>10</v>
      </c>
      <c r="E17" s="21"/>
      <c r="F17" s="147">
        <f>'receipts and payments book'!J85</f>
        <v>300</v>
      </c>
      <c r="G17" s="134"/>
    </row>
    <row r="18" spans="1:7" ht="15.75" x14ac:dyDescent="0.25">
      <c r="A18" s="7">
        <v>455.14</v>
      </c>
      <c r="B18" s="96"/>
      <c r="C18" s="83"/>
      <c r="D18" s="21" t="s">
        <v>107</v>
      </c>
      <c r="E18" s="21"/>
      <c r="F18" s="147">
        <f>'receipts and payments book'!K85</f>
        <v>472.46</v>
      </c>
      <c r="G18" s="134"/>
    </row>
    <row r="19" spans="1:7" ht="15.75" x14ac:dyDescent="0.25">
      <c r="A19" s="7">
        <v>6655.1900000000005</v>
      </c>
      <c r="B19" s="96"/>
      <c r="C19" s="83"/>
      <c r="D19" s="5" t="s">
        <v>168</v>
      </c>
      <c r="E19" s="21"/>
      <c r="F19" s="147">
        <f>'receipts and payments book'!R85</f>
        <v>7465.49</v>
      </c>
      <c r="G19" s="134"/>
    </row>
    <row r="20" spans="1:7" ht="15.75" x14ac:dyDescent="0.25">
      <c r="A20" s="7">
        <v>1350.72</v>
      </c>
      <c r="B20" s="96"/>
      <c r="C20" s="83"/>
      <c r="D20" s="5" t="s">
        <v>137</v>
      </c>
      <c r="E20" s="21"/>
      <c r="F20" s="147">
        <f>'receipts and payments book'!M85</f>
        <v>1570.32</v>
      </c>
      <c r="G20" s="134"/>
    </row>
    <row r="21" spans="1:7" ht="15.75" x14ac:dyDescent="0.25">
      <c r="A21" s="7">
        <v>0</v>
      </c>
      <c r="B21" s="96"/>
      <c r="C21" s="83"/>
      <c r="D21" s="5" t="s">
        <v>208</v>
      </c>
      <c r="E21" s="21"/>
      <c r="F21" s="147">
        <f>'receipts and payments book'!N85</f>
        <v>2224.37</v>
      </c>
      <c r="G21" s="134"/>
    </row>
    <row r="22" spans="1:7" ht="15.75" x14ac:dyDescent="0.25">
      <c r="A22" s="7">
        <v>19.040000000000003</v>
      </c>
      <c r="B22" s="96"/>
      <c r="C22" s="83"/>
      <c r="D22" s="21" t="s">
        <v>15</v>
      </c>
      <c r="E22" s="21"/>
      <c r="F22" s="147">
        <f>'receipts and payments book'!O85</f>
        <v>18</v>
      </c>
      <c r="G22" s="134"/>
    </row>
    <row r="23" spans="1:7" ht="15.75" x14ac:dyDescent="0.25">
      <c r="A23" s="7">
        <v>1349.3300000000002</v>
      </c>
      <c r="B23" s="96"/>
      <c r="C23" s="83"/>
      <c r="D23" s="21" t="s">
        <v>16</v>
      </c>
      <c r="E23" s="21"/>
      <c r="F23" s="147">
        <f>'receipts and payments book'!P85</f>
        <v>904.9</v>
      </c>
      <c r="G23" s="134"/>
    </row>
    <row r="24" spans="1:7" ht="15.75" x14ac:dyDescent="0.25">
      <c r="A24" s="7">
        <v>135.97</v>
      </c>
      <c r="B24" s="96"/>
      <c r="C24" s="83"/>
      <c r="D24" s="5" t="s">
        <v>181</v>
      </c>
      <c r="E24" s="21"/>
      <c r="F24" s="147">
        <f>'receipts and payments book'!Q85</f>
        <v>1200</v>
      </c>
      <c r="G24" s="134"/>
    </row>
    <row r="25" spans="1:7" ht="15.75" x14ac:dyDescent="0.25">
      <c r="A25" s="7">
        <v>1073.75</v>
      </c>
      <c r="B25" s="96"/>
      <c r="C25" s="83"/>
      <c r="D25" s="5" t="s">
        <v>113</v>
      </c>
      <c r="E25" s="21"/>
      <c r="F25" s="147">
        <f>'receipts and payments book'!S85</f>
        <v>158.93</v>
      </c>
      <c r="G25" s="134"/>
    </row>
    <row r="26" spans="1:7" ht="15.75" x14ac:dyDescent="0.25">
      <c r="A26" s="7">
        <v>8314.11</v>
      </c>
      <c r="B26" s="96"/>
      <c r="C26" s="83"/>
      <c r="D26" s="21" t="s">
        <v>17</v>
      </c>
      <c r="E26" s="21"/>
      <c r="F26" s="147">
        <f>'receipts and payments book'!T85</f>
        <v>9545.7999999999975</v>
      </c>
      <c r="G26" s="134"/>
    </row>
    <row r="27" spans="1:7" ht="15.75" x14ac:dyDescent="0.25">
      <c r="A27" s="7">
        <v>350</v>
      </c>
      <c r="B27" s="96"/>
      <c r="C27" s="83"/>
      <c r="D27" s="21" t="s">
        <v>18</v>
      </c>
      <c r="E27" s="21"/>
      <c r="F27" s="147">
        <f>'receipts and payments book'!U85</f>
        <v>260</v>
      </c>
      <c r="G27" s="134"/>
    </row>
    <row r="28" spans="1:7" ht="15.75" x14ac:dyDescent="0.25">
      <c r="A28" s="7">
        <v>627.59</v>
      </c>
      <c r="B28" s="96"/>
      <c r="C28" s="83"/>
      <c r="D28" s="5" t="s">
        <v>114</v>
      </c>
      <c r="E28" s="21"/>
      <c r="F28" s="147">
        <f>'receipts and payments book'!V85</f>
        <v>550.41000000000008</v>
      </c>
      <c r="G28" s="134"/>
    </row>
    <row r="29" spans="1:7" ht="15.75" x14ac:dyDescent="0.25">
      <c r="A29" s="7">
        <v>400</v>
      </c>
      <c r="B29" s="96"/>
      <c r="C29" s="83"/>
      <c r="D29" s="5" t="s">
        <v>115</v>
      </c>
      <c r="E29" s="21"/>
      <c r="F29" s="8">
        <f>'receipts and payments book'!W85</f>
        <v>312</v>
      </c>
      <c r="G29" s="134"/>
    </row>
    <row r="30" spans="1:7" ht="15.75" x14ac:dyDescent="0.25">
      <c r="A30" s="7">
        <v>0</v>
      </c>
      <c r="B30" s="96"/>
      <c r="C30" s="83"/>
      <c r="D30" s="21" t="s">
        <v>20</v>
      </c>
      <c r="E30" s="21"/>
      <c r="F30" s="8">
        <f>'receipts and payments book'!X85</f>
        <v>0</v>
      </c>
      <c r="G30" s="134"/>
    </row>
    <row r="31" spans="1:7" ht="15.75" x14ac:dyDescent="0.25">
      <c r="A31" s="7">
        <v>3</v>
      </c>
      <c r="B31" s="96"/>
      <c r="C31" s="83"/>
      <c r="D31" s="21" t="s">
        <v>21</v>
      </c>
      <c r="E31" s="21"/>
      <c r="F31" s="8">
        <f>'receipts and payments book'!Z85</f>
        <v>5.26</v>
      </c>
      <c r="G31" s="134"/>
    </row>
    <row r="32" spans="1:7" ht="15.75" x14ac:dyDescent="0.25">
      <c r="A32" s="7">
        <v>1667.92</v>
      </c>
      <c r="B32" s="96"/>
      <c r="C32" s="83"/>
      <c r="D32" s="21" t="s">
        <v>33</v>
      </c>
      <c r="E32" s="21"/>
      <c r="F32" s="8">
        <f>'receipts and payments book'!AB85</f>
        <v>2140.98</v>
      </c>
      <c r="G32" s="134"/>
    </row>
    <row r="33" spans="1:9" ht="15.75" x14ac:dyDescent="0.25">
      <c r="A33" s="7">
        <v>50</v>
      </c>
      <c r="B33" s="96"/>
      <c r="C33" s="83"/>
      <c r="D33" s="5" t="s">
        <v>116</v>
      </c>
      <c r="E33" s="21"/>
      <c r="F33" s="8">
        <f>'receipts and payments book'!L85</f>
        <v>260</v>
      </c>
      <c r="G33" s="134"/>
      <c r="H33" s="6"/>
      <c r="I33" s="6"/>
    </row>
    <row r="34" spans="1:9" ht="16.5" thickBot="1" x14ac:dyDescent="0.3">
      <c r="A34" s="7">
        <v>234.99</v>
      </c>
      <c r="B34" s="96"/>
      <c r="C34" s="83"/>
      <c r="D34" s="5" t="s">
        <v>139</v>
      </c>
      <c r="E34" s="21"/>
      <c r="F34" s="8">
        <f>'receipts and payments book'!Y85</f>
        <v>12</v>
      </c>
      <c r="G34" s="134"/>
    </row>
    <row r="35" spans="1:9" ht="15.75" x14ac:dyDescent="0.25">
      <c r="A35" s="7">
        <f>SUM(A16:A34)</f>
        <v>30485.390000000003</v>
      </c>
      <c r="B35" s="7">
        <f>SUM(B6:B34)</f>
        <v>18694.03</v>
      </c>
      <c r="C35" s="83"/>
      <c r="D35" s="21"/>
      <c r="E35" s="21"/>
      <c r="F35" s="6">
        <f>SUM(F16:F34)</f>
        <v>36206.040000000008</v>
      </c>
      <c r="G35" s="80">
        <f>SUM(G6:G34)</f>
        <v>35157.949999999997</v>
      </c>
      <c r="I35" s="3"/>
    </row>
    <row r="36" spans="1:9" ht="15.75" x14ac:dyDescent="0.25">
      <c r="A36" s="83"/>
      <c r="B36" s="83"/>
      <c r="C36" s="83"/>
      <c r="D36" s="21"/>
      <c r="E36" s="21"/>
      <c r="F36" s="7"/>
      <c r="G36" s="7"/>
    </row>
    <row r="37" spans="1:9" ht="15.75" x14ac:dyDescent="0.25">
      <c r="A37" s="83"/>
      <c r="B37" s="83"/>
      <c r="C37" s="83"/>
      <c r="D37" s="24" t="s">
        <v>220</v>
      </c>
      <c r="E37" s="21"/>
      <c r="F37" s="7"/>
      <c r="G37" s="7"/>
    </row>
    <row r="38" spans="1:9" ht="15.75" x14ac:dyDescent="0.25">
      <c r="A38" s="83"/>
      <c r="B38" s="6">
        <v>28197.32</v>
      </c>
      <c r="C38" s="83"/>
      <c r="D38" s="7" t="s">
        <v>26</v>
      </c>
      <c r="E38" s="21"/>
      <c r="F38" s="7"/>
      <c r="G38" s="3">
        <v>16755.96</v>
      </c>
    </row>
    <row r="39" spans="1:9" ht="15.75" x14ac:dyDescent="0.25">
      <c r="A39" s="83"/>
      <c r="B39" s="6">
        <v>50</v>
      </c>
      <c r="C39" s="83"/>
      <c r="D39" s="7" t="s">
        <v>28</v>
      </c>
      <c r="E39" s="21"/>
      <c r="F39" s="7"/>
      <c r="G39" s="3">
        <v>50</v>
      </c>
      <c r="H39" s="3"/>
    </row>
    <row r="40" spans="1:9" ht="15.75" x14ac:dyDescent="0.25">
      <c r="A40" s="83"/>
      <c r="B40" s="6"/>
      <c r="C40" s="83"/>
      <c r="D40" s="7" t="s">
        <v>35</v>
      </c>
      <c r="E40" s="21"/>
      <c r="F40" s="7"/>
      <c r="G40" s="3"/>
      <c r="H40" s="3"/>
    </row>
    <row r="41" spans="1:9" ht="15.75" x14ac:dyDescent="0.25">
      <c r="A41" s="83"/>
      <c r="B41" s="6"/>
      <c r="C41" s="83"/>
      <c r="D41" s="7" t="s">
        <v>74</v>
      </c>
      <c r="E41" s="21"/>
      <c r="F41" s="7"/>
      <c r="G41" s="3"/>
      <c r="H41" s="3"/>
    </row>
    <row r="42" spans="1:9" ht="15.75" x14ac:dyDescent="0.25">
      <c r="A42" s="83"/>
      <c r="B42" s="6">
        <v>-100</v>
      </c>
      <c r="C42" s="83"/>
      <c r="D42" s="6" t="s">
        <v>34</v>
      </c>
      <c r="E42" s="21"/>
      <c r="F42" s="7"/>
      <c r="G42" s="3">
        <v>-450</v>
      </c>
      <c r="H42" s="7"/>
    </row>
    <row r="43" spans="1:9" ht="15.75" x14ac:dyDescent="0.25">
      <c r="A43" s="83"/>
      <c r="B43" s="81">
        <f>SUM(B38:B42)</f>
        <v>28147.32</v>
      </c>
      <c r="C43" s="83"/>
      <c r="D43" s="21"/>
      <c r="E43" s="21"/>
      <c r="F43" s="7"/>
      <c r="G43" s="98">
        <f>SUM(G38:G42)</f>
        <v>16355.96</v>
      </c>
    </row>
    <row r="44" spans="1:9" ht="15.75" x14ac:dyDescent="0.25">
      <c r="A44" s="83"/>
      <c r="B44" s="83"/>
      <c r="C44" s="83"/>
      <c r="D44" s="24" t="s">
        <v>229</v>
      </c>
      <c r="E44" s="21"/>
      <c r="F44" s="7"/>
      <c r="G44" s="7"/>
    </row>
    <row r="45" spans="1:9" ht="15.75" x14ac:dyDescent="0.25">
      <c r="A45" s="6">
        <v>16755.96</v>
      </c>
      <c r="B45" s="83"/>
      <c r="C45" s="83"/>
      <c r="D45" s="7" t="s">
        <v>26</v>
      </c>
      <c r="E45" s="21"/>
      <c r="F45" s="136">
        <v>15492.12</v>
      </c>
      <c r="G45" s="7"/>
    </row>
    <row r="46" spans="1:9" ht="15.75" x14ac:dyDescent="0.25">
      <c r="A46" s="6">
        <v>50</v>
      </c>
      <c r="B46" s="83"/>
      <c r="C46" s="83"/>
      <c r="D46" s="7" t="s">
        <v>28</v>
      </c>
      <c r="E46" s="21"/>
      <c r="F46" s="136">
        <v>50</v>
      </c>
      <c r="G46" s="7"/>
    </row>
    <row r="47" spans="1:9" ht="15.75" x14ac:dyDescent="0.25">
      <c r="B47" s="83"/>
      <c r="C47" s="83"/>
      <c r="D47" s="7"/>
      <c r="E47" s="21"/>
      <c r="F47" s="136"/>
      <c r="G47" s="7"/>
      <c r="H47" s="90" t="s">
        <v>178</v>
      </c>
    </row>
    <row r="48" spans="1:9" ht="15.75" x14ac:dyDescent="0.25">
      <c r="A48" s="6"/>
      <c r="B48" s="21"/>
      <c r="C48" s="83"/>
      <c r="D48" s="6"/>
      <c r="E48" s="21"/>
      <c r="F48" s="136"/>
      <c r="G48" s="7"/>
      <c r="I48" s="90" t="s">
        <v>104</v>
      </c>
    </row>
    <row r="49" spans="1:11" ht="15.75" x14ac:dyDescent="0.25">
      <c r="A49" s="6">
        <v>-450</v>
      </c>
      <c r="B49" s="83"/>
      <c r="C49" s="83"/>
      <c r="D49" s="7" t="s">
        <v>80</v>
      </c>
      <c r="E49" s="21"/>
      <c r="F49" s="136">
        <v>-234.25</v>
      </c>
      <c r="G49" s="7"/>
    </row>
    <row r="50" spans="1:11" ht="15.75" x14ac:dyDescent="0.25">
      <c r="A50" s="98">
        <f>SUM(A45:A49)</f>
        <v>16355.96</v>
      </c>
      <c r="B50" s="83"/>
      <c r="C50" s="83"/>
      <c r="D50" s="21"/>
      <c r="E50" s="21"/>
      <c r="F50" s="136">
        <f>SUM(F45:F49)</f>
        <v>15307.87</v>
      </c>
      <c r="G50" s="7"/>
      <c r="I50" s="3"/>
    </row>
    <row r="51" spans="1:11" ht="15.75" x14ac:dyDescent="0.25">
      <c r="A51" s="83"/>
      <c r="B51" s="83"/>
      <c r="C51" s="83"/>
      <c r="D51" s="21"/>
      <c r="E51" s="21"/>
      <c r="F51" s="137"/>
      <c r="G51" s="7"/>
    </row>
    <row r="52" spans="1:11" ht="16.5" thickBot="1" x14ac:dyDescent="0.3">
      <c r="A52" s="84"/>
      <c r="B52" s="84"/>
      <c r="C52" s="21"/>
      <c r="D52" s="21"/>
      <c r="E52" s="21"/>
      <c r="F52" s="21"/>
      <c r="G52" s="21"/>
    </row>
    <row r="53" spans="1:11" ht="17.25" thickTop="1" thickBot="1" x14ac:dyDescent="0.3">
      <c r="A53" s="91">
        <f>SUM(A35,A50)</f>
        <v>46841.350000000006</v>
      </c>
      <c r="B53" s="91">
        <f>SUM(B43,B35)</f>
        <v>46841.35</v>
      </c>
      <c r="C53" s="85"/>
      <c r="D53" s="24"/>
      <c r="E53" s="24"/>
      <c r="F53" s="82">
        <f>SUM(F50,F35)</f>
        <v>51513.910000000011</v>
      </c>
      <c r="G53" s="82">
        <f>G43+G35</f>
        <v>51513.909999999996</v>
      </c>
      <c r="H53" s="118">
        <f>SUM(F53-G53)</f>
        <v>1.4551915228366852E-11</v>
      </c>
      <c r="I53" s="3"/>
      <c r="J53" s="37"/>
      <c r="K53" s="37"/>
    </row>
    <row r="54" spans="1:11" ht="13.5" thickTop="1" x14ac:dyDescent="0.2">
      <c r="F54" s="3"/>
      <c r="G54" s="3"/>
    </row>
    <row r="55" spans="1:11" x14ac:dyDescent="0.2">
      <c r="A55" s="8"/>
      <c r="F55" s="3"/>
      <c r="G55" s="3"/>
    </row>
    <row r="56" spans="1:11" x14ac:dyDescent="0.2">
      <c r="A56" s="92" t="s">
        <v>104</v>
      </c>
      <c r="F56" s="3"/>
      <c r="G56" s="3"/>
    </row>
    <row r="57" spans="1:11" x14ac:dyDescent="0.2">
      <c r="F57" s="3"/>
      <c r="G57" s="3"/>
    </row>
    <row r="58" spans="1:11" x14ac:dyDescent="0.2">
      <c r="F58" s="3"/>
      <c r="G58" s="3"/>
    </row>
    <row r="59" spans="1:11" x14ac:dyDescent="0.2">
      <c r="F59" s="3"/>
      <c r="G59" s="3"/>
    </row>
    <row r="60" spans="1:11" x14ac:dyDescent="0.2">
      <c r="E60" s="3"/>
      <c r="F60" s="3"/>
    </row>
    <row r="61" spans="1:11" x14ac:dyDescent="0.2">
      <c r="E61" s="3"/>
      <c r="F61" s="3"/>
    </row>
    <row r="62" spans="1:11" x14ac:dyDescent="0.2">
      <c r="E62" s="3"/>
      <c r="F62" s="3"/>
    </row>
    <row r="63" spans="1:11" x14ac:dyDescent="0.2">
      <c r="E63" s="3"/>
      <c r="F63" s="3"/>
    </row>
  </sheetData>
  <mergeCells count="2">
    <mergeCell ref="A4:B4"/>
    <mergeCell ref="F4:G4"/>
  </mergeCells>
  <phoneticPr fontId="0" type="noConversion"/>
  <pageMargins left="0.74803149606299213" right="0.15748031496062992" top="0.39370078740157483" bottom="0.6692913385826772" header="0.15748031496062992" footer="0.43307086614173229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topLeftCell="A5" zoomScaleNormal="100" workbookViewId="0">
      <selection activeCell="D38" sqref="D38"/>
    </sheetView>
  </sheetViews>
  <sheetFormatPr defaultColWidth="8.85546875" defaultRowHeight="12.75" x14ac:dyDescent="0.2"/>
  <cols>
    <col min="1" max="1" width="48.28515625" customWidth="1"/>
    <col min="2" max="2" width="12.42578125" customWidth="1"/>
    <col min="3" max="3" width="16.7109375" customWidth="1"/>
    <col min="4" max="4" width="14.28515625" bestFit="1" customWidth="1"/>
    <col min="5" max="5" width="12.7109375" customWidth="1"/>
    <col min="6" max="6" width="10.28515625" customWidth="1"/>
    <col min="7" max="7" width="5.7109375" bestFit="1" customWidth="1"/>
    <col min="8" max="8" width="13.140625" customWidth="1"/>
  </cols>
  <sheetData>
    <row r="1" spans="1:6" ht="47.25" customHeight="1" x14ac:dyDescent="0.2">
      <c r="A1" s="41" t="s">
        <v>49</v>
      </c>
      <c r="B1" s="41"/>
      <c r="C1" s="23"/>
      <c r="D1" s="23"/>
      <c r="E1" s="23"/>
      <c r="F1" s="23"/>
    </row>
    <row r="2" spans="1:6" ht="21.75" customHeight="1" x14ac:dyDescent="0.2">
      <c r="A2" s="41"/>
      <c r="B2" s="41"/>
      <c r="C2" s="23"/>
      <c r="D2" s="23"/>
      <c r="E2" s="23"/>
      <c r="F2" s="23"/>
    </row>
    <row r="3" spans="1:6" ht="23.25" customHeight="1" x14ac:dyDescent="0.2">
      <c r="A3" s="46" t="s">
        <v>56</v>
      </c>
      <c r="B3" s="41"/>
      <c r="C3" s="23"/>
      <c r="D3" s="23"/>
      <c r="E3" s="23"/>
      <c r="F3" s="23"/>
    </row>
    <row r="4" spans="1:6" ht="21.75" customHeight="1" x14ac:dyDescent="0.2">
      <c r="A4" s="41"/>
      <c r="B4" s="41"/>
      <c r="C4" s="23"/>
      <c r="D4" s="23"/>
      <c r="E4" s="23"/>
      <c r="F4" s="23"/>
    </row>
    <row r="5" spans="1:6" ht="22.5" x14ac:dyDescent="0.3">
      <c r="A5" s="4" t="s">
        <v>189</v>
      </c>
      <c r="B5" s="4"/>
    </row>
    <row r="6" spans="1:6" ht="22.5" x14ac:dyDescent="0.3">
      <c r="A6" s="4"/>
      <c r="B6" s="4"/>
    </row>
    <row r="7" spans="1:6" ht="15.75" x14ac:dyDescent="0.25">
      <c r="A7" s="24" t="s">
        <v>106</v>
      </c>
      <c r="B7" s="24"/>
      <c r="C7" s="24" t="s">
        <v>51</v>
      </c>
      <c r="E7" s="88">
        <v>45382</v>
      </c>
    </row>
    <row r="10" spans="1:6" ht="16.5" customHeight="1" x14ac:dyDescent="0.25">
      <c r="A10" s="5" t="s">
        <v>192</v>
      </c>
      <c r="B10" s="5"/>
      <c r="C10" s="5"/>
      <c r="D10" s="6">
        <v>15492.12</v>
      </c>
      <c r="E10" s="6"/>
    </row>
    <row r="11" spans="1:6" ht="16.5" customHeight="1" x14ac:dyDescent="0.25">
      <c r="A11" s="5"/>
      <c r="B11" s="5"/>
      <c r="C11" s="5"/>
      <c r="D11" s="6">
        <v>50</v>
      </c>
      <c r="E11" s="6"/>
    </row>
    <row r="12" spans="1:6" ht="15.75" x14ac:dyDescent="0.25">
      <c r="A12" s="5" t="s">
        <v>50</v>
      </c>
      <c r="B12" s="5"/>
      <c r="C12" s="26"/>
      <c r="D12" s="43"/>
      <c r="E12" s="6"/>
    </row>
    <row r="13" spans="1:6" ht="15.75" x14ac:dyDescent="0.25">
      <c r="A13" s="5" t="s">
        <v>28</v>
      </c>
      <c r="B13" s="5"/>
      <c r="C13" s="26"/>
      <c r="D13" s="43"/>
      <c r="E13" s="6"/>
    </row>
    <row r="14" spans="1:6" ht="15.75" x14ac:dyDescent="0.25">
      <c r="A14" s="5"/>
      <c r="B14" s="5"/>
      <c r="C14" s="26"/>
      <c r="D14" s="43"/>
      <c r="E14" s="6"/>
    </row>
    <row r="15" spans="1:6" ht="15.75" x14ac:dyDescent="0.25">
      <c r="A15" s="5"/>
      <c r="B15" s="5"/>
      <c r="C15" s="26"/>
      <c r="D15" s="43"/>
      <c r="E15" s="6"/>
    </row>
    <row r="16" spans="1:6" ht="19.5" customHeight="1" x14ac:dyDescent="0.25">
      <c r="A16" s="5"/>
      <c r="B16" s="5"/>
      <c r="C16" s="43"/>
      <c r="D16" s="6">
        <f>SUM(D10:D15)</f>
        <v>15542.12</v>
      </c>
    </row>
    <row r="17" spans="1:7" ht="19.5" customHeight="1" x14ac:dyDescent="0.25">
      <c r="A17" s="5"/>
      <c r="B17" s="5"/>
      <c r="C17" s="43"/>
      <c r="D17" s="43"/>
    </row>
    <row r="18" spans="1:7" ht="19.5" customHeight="1" x14ac:dyDescent="0.25">
      <c r="A18" s="5" t="s">
        <v>193</v>
      </c>
      <c r="B18" s="5"/>
      <c r="C18" s="43"/>
      <c r="D18" s="8">
        <v>-234.25</v>
      </c>
      <c r="G18" s="3"/>
    </row>
    <row r="19" spans="1:7" ht="19.5" customHeight="1" x14ac:dyDescent="0.25">
      <c r="A19" s="5"/>
      <c r="B19" s="5"/>
      <c r="C19" s="62"/>
      <c r="D19" s="8"/>
      <c r="G19" s="3"/>
    </row>
    <row r="20" spans="1:7" ht="19.5" customHeight="1" x14ac:dyDescent="0.25">
      <c r="A20" s="5"/>
      <c r="B20" s="5"/>
      <c r="C20" s="43"/>
      <c r="D20" s="43">
        <f>SUM(C18:C18)</f>
        <v>0</v>
      </c>
      <c r="G20" s="3"/>
    </row>
    <row r="21" spans="1:7" ht="19.5" customHeight="1" x14ac:dyDescent="0.25">
      <c r="A21" s="5"/>
      <c r="B21" s="5"/>
      <c r="C21" s="43"/>
      <c r="D21" s="8"/>
      <c r="G21" s="3"/>
    </row>
    <row r="22" spans="1:7" x14ac:dyDescent="0.2">
      <c r="C22" s="8"/>
      <c r="D22" s="8"/>
      <c r="E22" s="3"/>
    </row>
    <row r="23" spans="1:7" ht="15.75" x14ac:dyDescent="0.25">
      <c r="A23" s="5" t="s">
        <v>194</v>
      </c>
      <c r="C23" s="8"/>
      <c r="D23" s="44">
        <f>SUM(D16:D21)</f>
        <v>15307.87</v>
      </c>
      <c r="E23" s="3"/>
    </row>
    <row r="24" spans="1:7" x14ac:dyDescent="0.2">
      <c r="D24" s="3"/>
      <c r="E24" s="3"/>
    </row>
    <row r="25" spans="1:7" x14ac:dyDescent="0.2">
      <c r="D25" s="3"/>
      <c r="E25" s="3"/>
    </row>
    <row r="26" spans="1:7" ht="15.75" x14ac:dyDescent="0.25">
      <c r="A26" s="5" t="s">
        <v>52</v>
      </c>
      <c r="D26" s="3"/>
      <c r="E26" s="3"/>
    </row>
    <row r="27" spans="1:7" x14ac:dyDescent="0.2">
      <c r="D27" s="3"/>
      <c r="E27" s="3"/>
    </row>
    <row r="28" spans="1:7" ht="15.75" x14ac:dyDescent="0.25">
      <c r="A28" s="5" t="s">
        <v>53</v>
      </c>
      <c r="B28" s="5"/>
      <c r="C28" s="5"/>
      <c r="D28" s="26">
        <f>'receipts and payments'!G43</f>
        <v>16355.96</v>
      </c>
      <c r="E28" s="3"/>
    </row>
    <row r="29" spans="1:7" ht="15.75" x14ac:dyDescent="0.25">
      <c r="A29" s="5" t="s">
        <v>54</v>
      </c>
      <c r="B29" s="5"/>
      <c r="C29" s="5"/>
      <c r="D29" s="26">
        <f>'receipts and payments'!G35</f>
        <v>35157.949999999997</v>
      </c>
      <c r="E29" s="3"/>
    </row>
    <row r="30" spans="1:7" ht="15.75" x14ac:dyDescent="0.25">
      <c r="A30" s="5" t="s">
        <v>55</v>
      </c>
      <c r="B30" s="5"/>
      <c r="C30" s="5"/>
      <c r="D30" s="26">
        <f>-'receipts and payments'!F35+D20</f>
        <v>-36206.040000000008</v>
      </c>
      <c r="E30" s="3"/>
    </row>
    <row r="31" spans="1:7" ht="15.75" x14ac:dyDescent="0.25">
      <c r="A31" s="5" t="s">
        <v>81</v>
      </c>
      <c r="B31" s="5"/>
      <c r="C31" s="5"/>
      <c r="D31" s="26"/>
      <c r="E31" s="3"/>
    </row>
    <row r="32" spans="1:7" ht="15.75" x14ac:dyDescent="0.25">
      <c r="A32" s="5"/>
      <c r="B32" s="5"/>
      <c r="C32" s="5"/>
      <c r="E32" s="3"/>
    </row>
    <row r="33" spans="1:6" ht="16.5" thickBot="1" x14ac:dyDescent="0.3">
      <c r="A33" s="5" t="s">
        <v>195</v>
      </c>
      <c r="D33" s="45">
        <f>SUM(D28:D31)</f>
        <v>15307.869999999988</v>
      </c>
      <c r="E33" s="8"/>
      <c r="F33" s="8"/>
    </row>
    <row r="34" spans="1:6" ht="13.5" thickTop="1" x14ac:dyDescent="0.2"/>
    <row r="36" spans="1:6" x14ac:dyDescent="0.2">
      <c r="E36" s="8"/>
    </row>
    <row r="39" spans="1:6" x14ac:dyDescent="0.2">
      <c r="C39" t="s">
        <v>105</v>
      </c>
    </row>
  </sheetData>
  <phoneticPr fontId="0" type="noConversion"/>
  <pageMargins left="0.74803149606299213" right="0.39370078740157483" top="0.9055118110236221" bottom="0.6692913385826772" header="0.15748031496062992" footer="0.43307086614173229"/>
  <pageSetup paperSize="9" scale="8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5"/>
  <sheetViews>
    <sheetView zoomScale="89" zoomScaleNormal="89" workbookViewId="0">
      <selection activeCell="D50" sqref="D50:D51"/>
    </sheetView>
  </sheetViews>
  <sheetFormatPr defaultColWidth="8.85546875" defaultRowHeight="12.75" x14ac:dyDescent="0.2"/>
  <cols>
    <col min="1" max="1" width="91.85546875" bestFit="1" customWidth="1"/>
    <col min="2" max="2" width="23.28515625" style="112" customWidth="1"/>
    <col min="3" max="3" width="24.42578125" style="1" customWidth="1"/>
    <col min="4" max="4" width="15.42578125" style="101" bestFit="1" customWidth="1"/>
    <col min="5" max="5" width="21.85546875" customWidth="1"/>
    <col min="6" max="6" width="8.85546875" hidden="1" customWidth="1"/>
  </cols>
  <sheetData>
    <row r="1" spans="1:5" s="32" customFormat="1" ht="33.75" x14ac:dyDescent="0.35">
      <c r="A1" s="41" t="s">
        <v>49</v>
      </c>
      <c r="B1" s="121"/>
      <c r="C1" s="33"/>
      <c r="D1" s="106"/>
    </row>
    <row r="2" spans="1:5" s="32" customFormat="1" ht="23.25" x14ac:dyDescent="0.35">
      <c r="B2" s="121"/>
      <c r="C2" s="33"/>
      <c r="D2" s="107"/>
    </row>
    <row r="3" spans="1:5" s="32" customFormat="1" ht="23.25" x14ac:dyDescent="0.35">
      <c r="A3" s="32" t="s">
        <v>196</v>
      </c>
      <c r="B3" s="121"/>
      <c r="C3" s="33"/>
      <c r="D3" s="107"/>
    </row>
    <row r="4" spans="1:5" s="34" customFormat="1" ht="23.25" x14ac:dyDescent="0.35">
      <c r="B4" s="122"/>
      <c r="C4" s="35"/>
      <c r="D4" s="108"/>
    </row>
    <row r="5" spans="1:5" x14ac:dyDescent="0.2">
      <c r="A5" t="s">
        <v>37</v>
      </c>
    </row>
    <row r="6" spans="1:5" x14ac:dyDescent="0.2">
      <c r="A6" t="s">
        <v>38</v>
      </c>
      <c r="B6" s="123" t="s">
        <v>39</v>
      </c>
      <c r="C6" s="99" t="s">
        <v>40</v>
      </c>
      <c r="D6" s="109" t="s">
        <v>117</v>
      </c>
      <c r="E6" s="37" t="s">
        <v>118</v>
      </c>
    </row>
    <row r="7" spans="1:5" x14ac:dyDescent="0.2">
      <c r="A7" s="90" t="s">
        <v>142</v>
      </c>
      <c r="B7" s="124">
        <f>11*300</f>
        <v>3300</v>
      </c>
      <c r="C7" s="1" t="s">
        <v>41</v>
      </c>
      <c r="D7" s="102" t="s">
        <v>119</v>
      </c>
      <c r="E7" s="90" t="s">
        <v>119</v>
      </c>
    </row>
    <row r="8" spans="1:5" x14ac:dyDescent="0.2">
      <c r="A8" t="s">
        <v>42</v>
      </c>
      <c r="B8" s="124">
        <v>4641</v>
      </c>
      <c r="C8" s="1" t="s">
        <v>41</v>
      </c>
      <c r="D8" s="102" t="s">
        <v>119</v>
      </c>
      <c r="E8" s="90" t="s">
        <v>119</v>
      </c>
    </row>
    <row r="9" spans="1:5" x14ac:dyDescent="0.2">
      <c r="A9" t="s">
        <v>87</v>
      </c>
      <c r="B9" s="124">
        <v>27000</v>
      </c>
      <c r="C9" s="1" t="s">
        <v>88</v>
      </c>
      <c r="D9" s="100">
        <v>38412</v>
      </c>
      <c r="E9" s="102" t="s">
        <v>120</v>
      </c>
    </row>
    <row r="10" spans="1:5" x14ac:dyDescent="0.2">
      <c r="A10" t="s">
        <v>93</v>
      </c>
      <c r="B10" s="124">
        <v>50000</v>
      </c>
      <c r="C10" s="1" t="s">
        <v>88</v>
      </c>
      <c r="D10" s="100">
        <v>38412</v>
      </c>
      <c r="E10" s="102" t="s">
        <v>120</v>
      </c>
    </row>
    <row r="11" spans="1:5" x14ac:dyDescent="0.2">
      <c r="A11" s="90" t="s">
        <v>158</v>
      </c>
      <c r="B11" s="124">
        <v>120</v>
      </c>
      <c r="C11" s="1" t="s">
        <v>41</v>
      </c>
      <c r="D11" s="102" t="s">
        <v>121</v>
      </c>
      <c r="E11" s="102" t="s">
        <v>122</v>
      </c>
    </row>
    <row r="12" spans="1:5" x14ac:dyDescent="0.2">
      <c r="A12" s="36" t="s">
        <v>89</v>
      </c>
      <c r="B12" s="125">
        <v>10000</v>
      </c>
      <c r="C12" s="1" t="s">
        <v>90</v>
      </c>
      <c r="D12" s="102" t="s">
        <v>123</v>
      </c>
      <c r="E12" s="102" t="s">
        <v>124</v>
      </c>
    </row>
    <row r="13" spans="1:5" x14ac:dyDescent="0.2">
      <c r="A13" t="s">
        <v>100</v>
      </c>
      <c r="B13" s="124">
        <v>141</v>
      </c>
      <c r="C13" s="1" t="s">
        <v>41</v>
      </c>
      <c r="D13" s="102">
        <v>1995</v>
      </c>
      <c r="E13" s="102" t="s">
        <v>120</v>
      </c>
    </row>
    <row r="14" spans="1:5" x14ac:dyDescent="0.2">
      <c r="A14" s="9" t="s">
        <v>101</v>
      </c>
      <c r="B14" s="124">
        <v>124000</v>
      </c>
      <c r="C14" s="1" t="s">
        <v>41</v>
      </c>
      <c r="D14" s="103">
        <v>38412</v>
      </c>
      <c r="E14" s="102" t="s">
        <v>120</v>
      </c>
    </row>
    <row r="15" spans="1:5" ht="13.5" customHeight="1" x14ac:dyDescent="0.2">
      <c r="A15" s="9" t="s">
        <v>91</v>
      </c>
      <c r="B15" s="124">
        <v>70</v>
      </c>
      <c r="C15" s="1" t="s">
        <v>41</v>
      </c>
      <c r="D15" s="102" t="s">
        <v>121</v>
      </c>
      <c r="E15" s="102" t="s">
        <v>125</v>
      </c>
    </row>
    <row r="16" spans="1:5" ht="13.5" customHeight="1" x14ac:dyDescent="0.2">
      <c r="A16" s="9" t="s">
        <v>92</v>
      </c>
      <c r="B16" s="124">
        <v>179</v>
      </c>
      <c r="C16" s="1" t="s">
        <v>41</v>
      </c>
      <c r="D16" s="102" t="s">
        <v>121</v>
      </c>
      <c r="E16" s="102" t="s">
        <v>136</v>
      </c>
    </row>
    <row r="17" spans="1:5" ht="13.5" customHeight="1" x14ac:dyDescent="0.2">
      <c r="A17" s="90" t="s">
        <v>129</v>
      </c>
      <c r="B17" s="112">
        <v>406.74</v>
      </c>
      <c r="C17" s="89" t="s">
        <v>127</v>
      </c>
      <c r="D17" s="110">
        <v>41127</v>
      </c>
      <c r="E17" s="90" t="s">
        <v>128</v>
      </c>
    </row>
    <row r="18" spans="1:5" ht="13.5" customHeight="1" x14ac:dyDescent="0.2">
      <c r="A18" s="90" t="s">
        <v>130</v>
      </c>
      <c r="B18" s="112">
        <v>793.26</v>
      </c>
      <c r="C18" s="89" t="s">
        <v>127</v>
      </c>
      <c r="D18" s="110">
        <v>41353</v>
      </c>
      <c r="E18" s="93" t="s">
        <v>133</v>
      </c>
    </row>
    <row r="19" spans="1:5" x14ac:dyDescent="0.2">
      <c r="A19" s="90" t="s">
        <v>131</v>
      </c>
      <c r="B19" s="124">
        <v>241</v>
      </c>
      <c r="C19" s="89" t="s">
        <v>127</v>
      </c>
      <c r="D19" s="110">
        <v>41233</v>
      </c>
      <c r="E19" s="90" t="s">
        <v>132</v>
      </c>
    </row>
    <row r="20" spans="1:5" x14ac:dyDescent="0.2">
      <c r="A20" s="90" t="s">
        <v>134</v>
      </c>
      <c r="B20" s="124">
        <v>133</v>
      </c>
      <c r="C20" s="89" t="s">
        <v>127</v>
      </c>
      <c r="D20" s="110">
        <v>41233</v>
      </c>
      <c r="E20" s="90" t="s">
        <v>135</v>
      </c>
    </row>
    <row r="21" spans="1:5" x14ac:dyDescent="0.2">
      <c r="A21" s="90" t="s">
        <v>140</v>
      </c>
      <c r="B21" s="124">
        <v>785.7</v>
      </c>
      <c r="C21" s="89" t="s">
        <v>127</v>
      </c>
      <c r="D21" s="110">
        <v>41717</v>
      </c>
      <c r="E21" s="90" t="s">
        <v>141</v>
      </c>
    </row>
    <row r="22" spans="1:5" x14ac:dyDescent="0.2">
      <c r="A22" s="90" t="s">
        <v>129</v>
      </c>
      <c r="B22" s="124">
        <v>283.14</v>
      </c>
      <c r="C22" s="89" t="s">
        <v>127</v>
      </c>
      <c r="D22" s="110">
        <v>41728</v>
      </c>
      <c r="E22" s="90" t="s">
        <v>141</v>
      </c>
    </row>
    <row r="23" spans="1:5" x14ac:dyDescent="0.2">
      <c r="A23" s="90" t="s">
        <v>150</v>
      </c>
      <c r="B23" s="112">
        <v>33.33</v>
      </c>
      <c r="C23" s="89" t="s">
        <v>127</v>
      </c>
      <c r="D23" s="110">
        <v>41873</v>
      </c>
      <c r="E23" s="90" t="s">
        <v>146</v>
      </c>
    </row>
    <row r="24" spans="1:5" x14ac:dyDescent="0.2">
      <c r="A24" s="90" t="s">
        <v>145</v>
      </c>
      <c r="B24" s="112">
        <v>199.49</v>
      </c>
      <c r="C24" s="89" t="s">
        <v>127</v>
      </c>
      <c r="D24" s="110">
        <v>42031</v>
      </c>
      <c r="E24" s="90" t="s">
        <v>146</v>
      </c>
    </row>
    <row r="25" spans="1:5" x14ac:dyDescent="0.2">
      <c r="A25" s="90" t="s">
        <v>149</v>
      </c>
      <c r="B25" s="126" t="s">
        <v>147</v>
      </c>
      <c r="C25" s="89" t="s">
        <v>127</v>
      </c>
      <c r="D25" s="110">
        <v>42094</v>
      </c>
      <c r="E25" s="90" t="s">
        <v>148</v>
      </c>
    </row>
    <row r="26" spans="1:5" x14ac:dyDescent="0.2">
      <c r="A26" s="90" t="s">
        <v>151</v>
      </c>
      <c r="B26" s="126" t="s">
        <v>147</v>
      </c>
      <c r="C26" s="89" t="s">
        <v>127</v>
      </c>
      <c r="D26" s="110">
        <v>42094</v>
      </c>
      <c r="E26" s="90" t="s">
        <v>148</v>
      </c>
    </row>
    <row r="27" spans="1:5" x14ac:dyDescent="0.2">
      <c r="A27" s="90" t="s">
        <v>187</v>
      </c>
      <c r="B27" s="112">
        <v>433.31</v>
      </c>
      <c r="C27" s="1" t="s">
        <v>127</v>
      </c>
      <c r="D27" s="110">
        <v>44875</v>
      </c>
      <c r="E27" s="90" t="s">
        <v>146</v>
      </c>
    </row>
    <row r="28" spans="1:5" x14ac:dyDescent="0.2">
      <c r="A28" s="36" t="s">
        <v>130</v>
      </c>
      <c r="B28" s="124">
        <v>625.85</v>
      </c>
      <c r="C28" s="89" t="s">
        <v>127</v>
      </c>
      <c r="D28" s="110">
        <v>42452</v>
      </c>
    </row>
    <row r="29" spans="1:5" x14ac:dyDescent="0.2">
      <c r="A29" s="90" t="s">
        <v>160</v>
      </c>
      <c r="B29" s="112">
        <v>119</v>
      </c>
      <c r="C29" s="89" t="s">
        <v>127</v>
      </c>
      <c r="D29" s="110">
        <v>42495</v>
      </c>
      <c r="E29" s="90" t="s">
        <v>163</v>
      </c>
    </row>
    <row r="30" spans="1:5" x14ac:dyDescent="0.2">
      <c r="A30" s="90" t="s">
        <v>161</v>
      </c>
      <c r="B30" s="112">
        <v>145.25</v>
      </c>
      <c r="C30" s="89" t="s">
        <v>127</v>
      </c>
      <c r="D30" s="110">
        <v>42496</v>
      </c>
      <c r="E30" s="90" t="s">
        <v>163</v>
      </c>
    </row>
    <row r="31" spans="1:5" x14ac:dyDescent="0.2">
      <c r="A31" s="90" t="s">
        <v>162</v>
      </c>
      <c r="B31" s="112">
        <v>145.25</v>
      </c>
      <c r="C31" s="89" t="s">
        <v>127</v>
      </c>
      <c r="D31" s="110">
        <v>42495</v>
      </c>
      <c r="E31" s="90" t="s">
        <v>163</v>
      </c>
    </row>
    <row r="32" spans="1:5" x14ac:dyDescent="0.2">
      <c r="A32" s="90" t="s">
        <v>129</v>
      </c>
      <c r="B32" s="113">
        <v>235.95</v>
      </c>
      <c r="C32" s="89" t="s">
        <v>127</v>
      </c>
      <c r="D32" s="110">
        <v>42495</v>
      </c>
      <c r="E32" s="90" t="s">
        <v>166</v>
      </c>
    </row>
    <row r="33" spans="1:5" x14ac:dyDescent="0.2">
      <c r="A33" t="s">
        <v>165</v>
      </c>
      <c r="B33" s="112">
        <v>860</v>
      </c>
      <c r="C33" s="89" t="s">
        <v>127</v>
      </c>
      <c r="D33" s="110">
        <v>42496</v>
      </c>
      <c r="E33" s="90" t="s">
        <v>235</v>
      </c>
    </row>
    <row r="34" spans="1:5" x14ac:dyDescent="0.2">
      <c r="A34" s="90" t="s">
        <v>170</v>
      </c>
      <c r="B34" s="124">
        <v>423.63</v>
      </c>
      <c r="C34" s="89" t="s">
        <v>127</v>
      </c>
      <c r="D34" s="110">
        <v>43771</v>
      </c>
      <c r="E34" t="s">
        <v>175</v>
      </c>
    </row>
    <row r="35" spans="1:5" x14ac:dyDescent="0.2">
      <c r="A35" t="s">
        <v>176</v>
      </c>
      <c r="B35" s="112">
        <v>476</v>
      </c>
      <c r="C35" s="1" t="s">
        <v>127</v>
      </c>
      <c r="D35" s="110">
        <v>43941</v>
      </c>
      <c r="E35" t="s">
        <v>175</v>
      </c>
    </row>
    <row r="36" spans="1:5" ht="13.5" thickBot="1" x14ac:dyDescent="0.25">
      <c r="A36" t="s">
        <v>177</v>
      </c>
      <c r="B36" s="112">
        <v>1800</v>
      </c>
      <c r="C36" s="1" t="s">
        <v>127</v>
      </c>
      <c r="D36" s="110">
        <v>44068</v>
      </c>
      <c r="E36" s="90" t="s">
        <v>171</v>
      </c>
    </row>
    <row r="37" spans="1:5" x14ac:dyDescent="0.2">
      <c r="A37" s="152" t="s">
        <v>6</v>
      </c>
      <c r="B37" s="153">
        <f>SUM(B7:B36)</f>
        <v>227590.90000000002</v>
      </c>
      <c r="C37" s="154"/>
      <c r="D37" s="155"/>
      <c r="E37" s="156"/>
    </row>
    <row r="38" spans="1:5" x14ac:dyDescent="0.2">
      <c r="B38" s="124"/>
    </row>
    <row r="39" spans="1:5" x14ac:dyDescent="0.2">
      <c r="A39" t="s">
        <v>43</v>
      </c>
    </row>
    <row r="42" spans="1:5" x14ac:dyDescent="0.2">
      <c r="A42" s="90" t="s">
        <v>169</v>
      </c>
    </row>
    <row r="44" spans="1:5" x14ac:dyDescent="0.2">
      <c r="C44" s="1" t="s">
        <v>45</v>
      </c>
    </row>
    <row r="46" spans="1:5" x14ac:dyDescent="0.2">
      <c r="A46" t="s">
        <v>44</v>
      </c>
      <c r="C46" s="89" t="s">
        <v>127</v>
      </c>
      <c r="D46" s="1" t="s">
        <v>186</v>
      </c>
    </row>
    <row r="47" spans="1:5" x14ac:dyDescent="0.2">
      <c r="C47" s="89"/>
      <c r="D47" s="1"/>
    </row>
    <row r="48" spans="1:5" x14ac:dyDescent="0.2">
      <c r="C48" s="89"/>
      <c r="D48" s="1"/>
    </row>
    <row r="49" spans="1:4" x14ac:dyDescent="0.2">
      <c r="C49" s="89"/>
      <c r="D49" s="1"/>
    </row>
    <row r="51" spans="1:4" ht="13.5" thickBot="1" x14ac:dyDescent="0.25">
      <c r="A51" s="9"/>
      <c r="B51" s="127">
        <f>SUM(B42:B50)</f>
        <v>0</v>
      </c>
    </row>
    <row r="52" spans="1:4" ht="13.5" thickTop="1" x14ac:dyDescent="0.2"/>
    <row r="53" spans="1:4" x14ac:dyDescent="0.2">
      <c r="B53" s="124"/>
    </row>
    <row r="54" spans="1:4" x14ac:dyDescent="0.2">
      <c r="A54" t="s">
        <v>46</v>
      </c>
    </row>
    <row r="55" spans="1:4" ht="13.5" thickBot="1" x14ac:dyDescent="0.25">
      <c r="A55" s="105"/>
      <c r="B55" s="128">
        <f>SUM(B51,B37)</f>
        <v>227590.90000000002</v>
      </c>
    </row>
    <row r="56" spans="1:4" ht="13.5" thickTop="1" x14ac:dyDescent="0.2">
      <c r="A56" s="105"/>
    </row>
    <row r="57" spans="1:4" ht="14.25" customHeight="1" x14ac:dyDescent="0.2"/>
    <row r="58" spans="1:4" x14ac:dyDescent="0.2">
      <c r="B58" s="124"/>
    </row>
    <row r="60" spans="1:4" x14ac:dyDescent="0.2">
      <c r="A60" s="105"/>
    </row>
    <row r="61" spans="1:4" x14ac:dyDescent="0.2">
      <c r="A61" s="105"/>
    </row>
    <row r="63" spans="1:4" x14ac:dyDescent="0.2">
      <c r="A63" s="111"/>
    </row>
    <row r="75" spans="1:1" x14ac:dyDescent="0.2">
      <c r="A75" s="90" t="s">
        <v>110</v>
      </c>
    </row>
  </sheetData>
  <phoneticPr fontId="0" type="noConversion"/>
  <pageMargins left="0.74803149606299213" right="0.27559055118110237" top="0.43307086614173229" bottom="0.98425196850393704" header="0.23622047244094491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Annual return explanation 2024</vt:lpstr>
      <vt:lpstr>receipts and payments book</vt:lpstr>
      <vt:lpstr>receipts and payments</vt:lpstr>
      <vt:lpstr>Bank Balance 2024</vt:lpstr>
      <vt:lpstr>Asset Register</vt:lpstr>
      <vt:lpstr>'Annual return explanation 2024'!Print_Area</vt:lpstr>
      <vt:lpstr>'Asset Register'!Print_Area</vt:lpstr>
      <vt:lpstr>'Bank Balance 2024'!Print_Area</vt:lpstr>
      <vt:lpstr>'receipts and payments'!Print_Area</vt:lpstr>
    </vt:vector>
  </TitlesOfParts>
  <Company>A&amp;IPC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Cumming</dc:creator>
  <cp:lastModifiedBy>Janice Cumming</cp:lastModifiedBy>
  <cp:lastPrinted>2025-04-16T07:24:54Z</cp:lastPrinted>
  <dcterms:created xsi:type="dcterms:W3CDTF">1998-04-19T16:45:11Z</dcterms:created>
  <dcterms:modified xsi:type="dcterms:W3CDTF">2025-04-17T10:30:55Z</dcterms:modified>
  <cp:version>1.0</cp:version>
</cp:coreProperties>
</file>